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45" windowHeight="8055" activeTab="1"/>
  </bookViews>
  <sheets>
    <sheet name="SAŽETAK" sheetId="1" r:id="rId1"/>
    <sheet name="PRIHODI I RASHODI" sheetId="2" r:id="rId2"/>
    <sheet name="POSEBNI DIO" sheetId="3" r:id="rId3"/>
  </sheets>
  <definedNames>
    <definedName name="_xlnm.Print_Area" localSheetId="2">'POSEBNI DIO'!$A$1:$H$166</definedName>
    <definedName name="_xlnm.Print_Titles" localSheetId="2">'POSEBNI DIO'!$13:$13</definedName>
  </definedNames>
  <calcPr fullCalcOnLoad="1"/>
</workbook>
</file>

<file path=xl/sharedStrings.xml><?xml version="1.0" encoding="utf-8"?>
<sst xmlns="http://schemas.openxmlformats.org/spreadsheetml/2006/main" count="329" uniqueCount="168">
  <si>
    <t>PRIHODI I PRIMICI ISKAZANI PO VRSTAMA</t>
  </si>
  <si>
    <t>RAČUN</t>
  </si>
  <si>
    <t>VRSTA PRIHODA</t>
  </si>
  <si>
    <t>PRIHODI POSLOVANJA</t>
  </si>
  <si>
    <t>PRIHODI OD ADM.PRIST.I PO POSEB.PROPISIMA</t>
  </si>
  <si>
    <t xml:space="preserve">PRIHODI OD PRODAJE PROIZV.I ROBE </t>
  </si>
  <si>
    <t>ŠIFRA</t>
  </si>
  <si>
    <t>OPIS</t>
  </si>
  <si>
    <t>RASHODI POSLOVANJA</t>
  </si>
  <si>
    <t>RASHODI ZA ZAPOSLENE</t>
  </si>
  <si>
    <t>MATERIJALNI RASHODI</t>
  </si>
  <si>
    <t>FINANCIJSKI RASHODI</t>
  </si>
  <si>
    <t>NAKN. GRAĐANIMA I KUĆANSTVIMA</t>
  </si>
  <si>
    <t>AKTIVNOST: Produženi boravak</t>
  </si>
  <si>
    <t>izvori financiranja: vlastiti prihodi</t>
  </si>
  <si>
    <t>RASHODI ZA NABAVU NEF.IMOVINE</t>
  </si>
  <si>
    <t>RASH.ZA NAB.PROIZVED.DUG.IMOV.</t>
  </si>
  <si>
    <t>izvori financiranja: donacije</t>
  </si>
  <si>
    <t>A210102</t>
  </si>
  <si>
    <t>A230107</t>
  </si>
  <si>
    <t>A230106</t>
  </si>
  <si>
    <t>A230130</t>
  </si>
  <si>
    <t>K240501</t>
  </si>
  <si>
    <t>A210101</t>
  </si>
  <si>
    <t>AKTIVNOST: Materijalni rashodi OŠ po stvarnom trošku</t>
  </si>
  <si>
    <t>A210201</t>
  </si>
  <si>
    <t>AKTIVNOST: Materijalni rashodi OŠ po stvarnom trošku iznad standarda</t>
  </si>
  <si>
    <t>PRIHODI UKUPNO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</si>
  <si>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</si>
  <si>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</si>
  <si>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</si>
  <si>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</si>
  <si>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</si>
  <si>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</si>
  <si>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</si>
  <si>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POM.IZ INOZ.I OD SUBJEK.UNUTAR OPĆEG PROR. </t>
  </si>
  <si>
    <t>AKTIVNOST: Školska kuhinja</t>
  </si>
  <si>
    <t>izvori financiranja: prihodi za pos. namjene</t>
  </si>
  <si>
    <t>izvori financiranja:prihodi za posebne namjene</t>
  </si>
  <si>
    <t>A210103</t>
  </si>
  <si>
    <t>izvori financiranja:prihodi IŽ</t>
  </si>
  <si>
    <t>A230184</t>
  </si>
  <si>
    <t>A230202</t>
  </si>
  <si>
    <t>UKUPNO</t>
  </si>
  <si>
    <t>izvori financ.pomoći iz prorač. koji nije nadlež.MZOŠ</t>
  </si>
  <si>
    <t>izvori financiranja: prihodi IŽ decentralizirana sredstva</t>
  </si>
  <si>
    <t>11001</t>
  </si>
  <si>
    <t>izvor financiranja:nenamjenski prihodi IŽ</t>
  </si>
  <si>
    <t>izvori financiranja:pomoći iz pro.koji nije nadležan Marčana</t>
  </si>
  <si>
    <t>izvori financiranja:Ministarstvo poljoprivrede za pror.kor.</t>
  </si>
  <si>
    <t>izvori financiranja:prihodi za pos.namjene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</si>
  <si>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</si>
  <si>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</si>
  <si>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</si>
  <si>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</si>
  <si>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RASHODI I IZDACI ISKAZANI PO VRSTAMA</t>
  </si>
  <si>
    <t>VRSTA TROŠKA</t>
  </si>
  <si>
    <t>AKTIVNOST: Plaće i drugi rashodi za zaposlene osnovnih škola</t>
  </si>
  <si>
    <t>A230116</t>
  </si>
  <si>
    <t>izvor financiranja:pomoći iz pror.koji nije nadležan Pula</t>
  </si>
  <si>
    <t>PRIHODI OD IMOVINE</t>
  </si>
  <si>
    <t>REZULTAT POSLOVANJA</t>
  </si>
  <si>
    <t>RAZLIKA</t>
  </si>
  <si>
    <t>A230203</t>
  </si>
  <si>
    <t>AKTIVNOST: Medni dan</t>
  </si>
  <si>
    <t>A240101</t>
  </si>
  <si>
    <t>Prihodi proračuna IŽ-nenamjenski prihodi i primici</t>
  </si>
  <si>
    <t>Vlastiti prihodi OŠ</t>
  </si>
  <si>
    <t>Prihodi za posebne namjene za OŠ-sufinanciranje roditelja</t>
  </si>
  <si>
    <t>Prihodi proračuna IŽ -decentralizirana sredstva za OŠ</t>
  </si>
  <si>
    <t>Ministarstvo poljoprivrede za proračunske korisnike</t>
  </si>
  <si>
    <t>Ministarstvo znanosti i obraz. za proračunske korisnike</t>
  </si>
  <si>
    <t>Donacije za OŠ</t>
  </si>
  <si>
    <t>Grad Vodnjan za proračunske korisnike</t>
  </si>
  <si>
    <t>Predsjednica ŠO:</t>
  </si>
  <si>
    <t xml:space="preserve">OSNOVNA ŠKOLA VODNJAN - SCUOLA ELEMENTARE DIGNANO </t>
  </si>
  <si>
    <t>Žuka 6 - Via delle Ginestre 6, 52215 Vodnjan - Dignano</t>
  </si>
  <si>
    <t>PLAN 2023</t>
  </si>
  <si>
    <t>UKUPNO RASHODI I IZDACI</t>
  </si>
  <si>
    <t>SVEUKUPNO RASHODI I IZDACI</t>
  </si>
  <si>
    <t>PROJEK.2025</t>
  </si>
  <si>
    <t>RASH. ZA NAB. NEPROIZVEDENE DUG. IMOV.</t>
  </si>
  <si>
    <t>Prihodi proračuna IŽ -decentralizirana sredstva za kapitalno OŠ</t>
  </si>
  <si>
    <t>PROGRAM: REDOVNA DJELATNOST OSNOVNIH ŠKOLA - MINIMALNI STANDARD</t>
  </si>
  <si>
    <t>izvori financiranja: decentralizirana sredstva za kapitalno OŠ</t>
  </si>
  <si>
    <t>A210104</t>
  </si>
  <si>
    <t>PROGRAM:  REDOVNA DJELATNOST OSNOVNIH ŠKOLA - IZNAD STANDARDA</t>
  </si>
  <si>
    <t>PROGRAM:  PROGRAMI OBRAZOVANJA IZNAD STANDARDA</t>
  </si>
  <si>
    <t xml:space="preserve">   2102</t>
  </si>
  <si>
    <t>izvor financiranja: pomoći iz pror.koji nije nadležan - Grad Vodnjan</t>
  </si>
  <si>
    <t>AKTIVNOST: Izborni i dodatni programi</t>
  </si>
  <si>
    <t xml:space="preserve">izvori financiranja:  vlastiti prihodi OŠ </t>
  </si>
  <si>
    <t>AKTIVNOST: Zavičajna nastava</t>
  </si>
  <si>
    <t>AKTIVNOST: Građanski odgoj</t>
  </si>
  <si>
    <t>izvori financiranja: prihodi IŽ</t>
  </si>
  <si>
    <t>PROGRAM:  INVESTICIJSKO ODRŽAVANJE OSNOVNIH ŠKOLA</t>
  </si>
  <si>
    <t>AKTIVNOST: Investicijsko održavanje OŠ-minimalni standard</t>
  </si>
  <si>
    <t>izvori financiranja: Decentralizirana sredstva za OŠ</t>
  </si>
  <si>
    <t>PROGRAM:  KAPITALNA ULAGANJA U OSNOVNE ŠKOLE</t>
  </si>
  <si>
    <t>PROGRAM:  OPREMANJE U OSNOVNIM ŠKOLAMA</t>
  </si>
  <si>
    <t>AKTIVNOST: Školski namještaj i oprema</t>
  </si>
  <si>
    <t>2 dj.*12 mj + 2 dj. * 10 mj + nagrade</t>
  </si>
  <si>
    <t>30% u trajno</t>
  </si>
  <si>
    <t>70% u netrajno</t>
  </si>
  <si>
    <t>u EUR</t>
  </si>
  <si>
    <t>K240311</t>
  </si>
  <si>
    <t>AKTIVNOST: Ulaganja u osnovne škole</t>
  </si>
  <si>
    <t>K240301</t>
  </si>
  <si>
    <t>I. OPĆI DIO</t>
  </si>
  <si>
    <t>A) SAŽETAK RAČUNA PRIHODA I RASHODA</t>
  </si>
  <si>
    <t>Plan 2023.</t>
  </si>
  <si>
    <t>B) SAŽETAK RAČUNA FINANCIRANJA</t>
  </si>
  <si>
    <t>C) PRENESENI VIŠAK ILI PRENESENI MANJAK I VIŠEGODIŠNJI PLAN URAVNOTEŽENJA</t>
  </si>
  <si>
    <t xml:space="preserve"> II. POSEBNI DIO</t>
  </si>
  <si>
    <t>PRIJEDLOG FINANCIJSKOG PLANA ZA 2024. I PROJEKCIJA PLANA ZA 2025. I 2026. GODINU</t>
  </si>
  <si>
    <t>Izvršenje
2022.*</t>
  </si>
  <si>
    <t>Plan 2024.</t>
  </si>
  <si>
    <t>Projekcija plana
2025.</t>
  </si>
  <si>
    <t>Projekcija plana 
2026.</t>
  </si>
  <si>
    <t>PRIJEDLOG FINANCIJSKOG PLANA 2024 SA PROJEKCIJAMA 2025 I 2026</t>
  </si>
  <si>
    <t>PLAN 2024</t>
  </si>
  <si>
    <t>PRIJEDLOG FINANCIJSKOG PLANA - RASHODI I IZDACI ZA TROGODIŠNJE RAZDOBLJE</t>
  </si>
  <si>
    <t>PROJEK.2026</t>
  </si>
  <si>
    <t>AKTIVNOST: Materijalni rashodi OŠ po kriterijama</t>
  </si>
  <si>
    <t>AKTIVNOST: Materijalni rashodi OŠ po stvarnom trošku - drugi izvori</t>
  </si>
  <si>
    <t>AKTIVNOST: Školski list, časopisi i knjige</t>
  </si>
  <si>
    <t>A230208</t>
  </si>
  <si>
    <t>AKTIVNOST: Prehrana za učenike u OŠ</t>
  </si>
  <si>
    <t>Ministarstvo znanosti i obrazovanja za proračunske korisnike</t>
  </si>
  <si>
    <t>izvori financiranja:</t>
  </si>
  <si>
    <t>A230209</t>
  </si>
  <si>
    <t>AKTIVNOST: Menstrualne i higijenske potrepštine</t>
  </si>
  <si>
    <t>Ministarstvo rada, mir.sustava, obitelji i socijalne politike</t>
  </si>
  <si>
    <t>OSTALI RASHODI</t>
  </si>
  <si>
    <t>AKTIVNOST: Projektna dokumentacija osnovnih škola</t>
  </si>
  <si>
    <t>K240502</t>
  </si>
  <si>
    <t>AKTIVNOST: Opremanje knjižnica</t>
  </si>
  <si>
    <t>izvori financiranja: nenamjenski prihodi I primici (IŽ)</t>
  </si>
  <si>
    <t>K240510</t>
  </si>
  <si>
    <t>AKTIVNOST: Opremanje školskih kuhinja u OŠ</t>
  </si>
  <si>
    <t>IZVOR FINANCIRANJA</t>
  </si>
  <si>
    <t>RASHODI I IZDACI ISKAZANI PO IZVORIMA FINANCIRANJA</t>
  </si>
  <si>
    <t>RASH. ZA DODATNA ULAGANJA NA NEF. IMOVINI</t>
  </si>
  <si>
    <t>Višak/manjak prihoda</t>
  </si>
  <si>
    <t>energenti + premije</t>
  </si>
  <si>
    <t>novo - prijevoz učenika iznad standarda</t>
  </si>
  <si>
    <t>izvori financiranja:nenamjenski prihodi IŽ</t>
  </si>
  <si>
    <t>samo vrtić, 180 dana x 2,65€ x 55 djece prosječno</t>
  </si>
  <si>
    <t>Grad više ne sufinancira marende jer su besplatne</t>
  </si>
  <si>
    <t>račun za 9*10 mj</t>
  </si>
  <si>
    <t>6*19,91*10mj</t>
  </si>
  <si>
    <t>trošenje viška od 5.000 eur + 3.000 redovno od UI</t>
  </si>
  <si>
    <t>korištenje viška cepoh-a + redovno izleti</t>
  </si>
  <si>
    <t>povećanje kao I IŽ</t>
  </si>
  <si>
    <t>povećala IŽ</t>
  </si>
  <si>
    <t>330*1,32*180 dana</t>
  </si>
  <si>
    <t>DODATNA ULAGANJA NA GRAĐ.OBJEKTIMA</t>
  </si>
  <si>
    <t>sitan inventar + ostali nespomenuti roškovi koji prelaze limit županije</t>
  </si>
  <si>
    <t>isto kao I lani</t>
  </si>
  <si>
    <t xml:space="preserve">korištenje viška </t>
  </si>
  <si>
    <t>PROGRAM:  MOZAIK 6 (MOZAIK 5 U PLANU 2023)</t>
  </si>
  <si>
    <t>T921201</t>
  </si>
  <si>
    <t>AKTIVNOST: Provedba projekta MOZAIK 6</t>
  </si>
  <si>
    <t>PRIHODI IZ NADLEŽNOG PRORAČUNA</t>
  </si>
  <si>
    <t>RKP: 10991</t>
  </si>
  <si>
    <t>KLASA: 400-01/23-01/3</t>
  </si>
  <si>
    <t>URBROJ: 2168-04-01/01-23-02</t>
  </si>
  <si>
    <t>Vodnjan, 20.10.2023.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</si>
</sst>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A]d\.\ mmmm\ yyyy\."/>
    <numFmt numFmtId="171" formatCode="#,##0.00\ &quot;kn&quot;"/>
    <numFmt numFmtId="172" formatCode="#,##0.0"/>
    <numFmt numFmtId="173" formatCode="0.000"/>
    <numFmt numFmtId="174" formatCode="0.0000"/>
    <numFmt numFmtId="175" formatCode="#,##0.000"/>
    <numFmt numFmtId="176" formatCode="#,##0.00\ _k_n;[Red]#,##0.00\ _k_n"/>
    <numFmt numFmtId="177" formatCode="#,##0.00\ _k_n"/>
    <numFmt numFmtId="178" formatCode="#,##0;[Red]#,##0"/>
    <numFmt numFmtId="179" formatCode="0.0"/>
    <numFmt numFmtId="180" formatCode="#,##0.00_ ;\-#,##0.00\ "/>
    <numFmt numFmtId="181" formatCode="0.00000"/>
    <numFmt numFmtId="182" formatCode="0.000000"/>
    <numFmt numFmtId="183" formatCode="_-* #,##0.0\ &quot;kn&quot;_-;\-* #,##0.0\ &quot;kn&quot;_-;_-* &quot;-&quot;??\ &quot;kn&quot;_-;_-@_-"/>
    <numFmt numFmtId="184" formatCode="_-* #,##0.000\ _k_n_-;\-* #,##0.000\ _k_n_-;_-* &quot;-&quot;??\ _k_n_-;_-@_-"/>
    <numFmt numFmtId="185" formatCode="_-* #,##0.0000\ _k_n_-;\-* #,##0.0000\ _k_n_-;_-* &quot;-&quot;??\ _k_n_-;_-@_-"/>
    <numFmt numFmtId="186" formatCode="_-* #,##0.00000\ _k_n_-;\-* #,##0.00000\ _k_n_-;_-* &quot;-&quot;??\ _k_n_-;_-@_-"/>
  </numFmts>
  <fonts count="6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MS Sans Serif"/>
      <family val="0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10" fillId="0" borderId="0">
      <alignment/>
      <protection/>
    </xf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43" fontId="3" fillId="0" borderId="0" xfId="42" applyFont="1" applyAlignment="1">
      <alignment/>
    </xf>
    <xf numFmtId="43" fontId="0" fillId="0" borderId="0" xfId="42" applyFont="1" applyAlignment="1">
      <alignment/>
    </xf>
    <xf numFmtId="43" fontId="2" fillId="0" borderId="0" xfId="42" applyFont="1" applyAlignment="1">
      <alignment horizontal="left"/>
    </xf>
    <xf numFmtId="43" fontId="8" fillId="0" borderId="0" xfId="42" applyFont="1" applyAlignment="1">
      <alignment/>
    </xf>
    <xf numFmtId="43" fontId="7" fillId="0" borderId="0" xfId="42" applyFont="1" applyAlignment="1">
      <alignment/>
    </xf>
    <xf numFmtId="43" fontId="0" fillId="0" borderId="0" xfId="42" applyFont="1" applyAlignment="1">
      <alignment horizontal="left"/>
    </xf>
    <xf numFmtId="4" fontId="13" fillId="2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>
      <alignment/>
    </xf>
    <xf numFmtId="4" fontId="13" fillId="5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3" fillId="0" borderId="0" xfId="0" applyFont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 quotePrefix="1">
      <alignment horizontal="left" vertical="center" wrapText="1"/>
      <protection locked="0"/>
    </xf>
    <xf numFmtId="0" fontId="13" fillId="0" borderId="12" xfId="0" applyFont="1" applyBorder="1" applyAlignment="1" applyProtection="1" quotePrefix="1">
      <alignment horizontal="left" vertical="center" wrapText="1"/>
      <protection locked="0"/>
    </xf>
    <xf numFmtId="0" fontId="13" fillId="0" borderId="12" xfId="0" applyFont="1" applyBorder="1" applyAlignment="1" applyProtection="1" quotePrefix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 quotePrefix="1">
      <alignment horizontal="left" vertical="center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0" fillId="2" borderId="12" xfId="0" applyNumberFormat="1" applyFont="1" applyFill="1" applyBorder="1" applyAlignment="1" applyProtection="1">
      <alignment vertical="center"/>
      <protection locked="0"/>
    </xf>
    <xf numFmtId="4" fontId="13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4" fontId="13" fillId="2" borderId="1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4" fillId="6" borderId="0" xfId="0" applyFont="1" applyFill="1" applyBorder="1" applyAlignment="1">
      <alignment/>
    </xf>
    <xf numFmtId="4" fontId="4" fillId="6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6" borderId="0" xfId="0" applyFill="1" applyBorder="1" applyAlignment="1">
      <alignment/>
    </xf>
    <xf numFmtId="4" fontId="4" fillId="6" borderId="0" xfId="0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0" xfId="42" applyNumberFormat="1" applyFont="1" applyAlignment="1">
      <alignment horizontal="right" indent="1"/>
    </xf>
    <xf numFmtId="4" fontId="3" fillId="0" borderId="0" xfId="42" applyNumberFormat="1" applyFont="1" applyAlignment="1">
      <alignment horizontal="right" indent="1"/>
    </xf>
    <xf numFmtId="4" fontId="2" fillId="0" borderId="0" xfId="42" applyNumberFormat="1" applyFont="1" applyAlignment="1">
      <alignment horizontal="right" indent="1"/>
    </xf>
    <xf numFmtId="4" fontId="13" fillId="0" borderId="0" xfId="42" applyNumberFormat="1" applyFont="1" applyAlignment="1">
      <alignment horizontal="right" indent="1"/>
    </xf>
    <xf numFmtId="4" fontId="4" fillId="0" borderId="0" xfId="42" applyNumberFormat="1" applyFont="1" applyFill="1" applyAlignment="1">
      <alignment horizontal="right" indent="1"/>
    </xf>
    <xf numFmtId="4" fontId="4" fillId="0" borderId="0" xfId="0" applyNumberFormat="1" applyFont="1" applyBorder="1" applyAlignment="1">
      <alignment horizontal="left"/>
    </xf>
    <xf numFmtId="2" fontId="4" fillId="5" borderId="1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182" fontId="0" fillId="0" borderId="0" xfId="0" applyNumberFormat="1" applyAlignment="1">
      <alignment/>
    </xf>
    <xf numFmtId="43" fontId="1" fillId="0" borderId="0" xfId="42" applyFont="1" applyAlignment="1">
      <alignment/>
    </xf>
    <xf numFmtId="4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64" fillId="0" borderId="0" xfId="0" applyFont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0" fontId="1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0" fontId="3" fillId="0" borderId="0" xfId="0" applyFont="1" applyAlignment="1">
      <alignment horizontal="left"/>
    </xf>
    <xf numFmtId="2" fontId="4" fillId="2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43" fontId="4" fillId="0" borderId="0" xfId="42" applyFont="1" applyFill="1" applyAlignment="1">
      <alignment horizontal="right"/>
    </xf>
    <xf numFmtId="0" fontId="13" fillId="8" borderId="0" xfId="0" applyFont="1" applyFill="1" applyAlignment="1">
      <alignment horizontal="center"/>
    </xf>
    <xf numFmtId="0" fontId="13" fillId="8" borderId="0" xfId="0" applyFont="1" applyFill="1" applyAlignment="1">
      <alignment/>
    </xf>
    <xf numFmtId="43" fontId="13" fillId="8" borderId="0" xfId="42" applyFont="1" applyFill="1" applyAlignment="1">
      <alignment/>
    </xf>
    <xf numFmtId="4" fontId="13" fillId="8" borderId="0" xfId="42" applyNumberFormat="1" applyFont="1" applyFill="1" applyAlignment="1">
      <alignment horizontal="right" indent="1"/>
    </xf>
    <xf numFmtId="43" fontId="15" fillId="8" borderId="0" xfId="42" applyFont="1" applyFill="1" applyAlignment="1">
      <alignment/>
    </xf>
    <xf numFmtId="43" fontId="4" fillId="8" borderId="0" xfId="42" applyFont="1" applyFill="1" applyAlignment="1">
      <alignment/>
    </xf>
    <xf numFmtId="49" fontId="13" fillId="8" borderId="0" xfId="0" applyNumberFormat="1" applyFont="1" applyFill="1" applyAlignment="1">
      <alignment/>
    </xf>
    <xf numFmtId="0" fontId="4" fillId="8" borderId="0" xfId="0" applyFont="1" applyFill="1" applyAlignment="1">
      <alignment/>
    </xf>
    <xf numFmtId="4" fontId="4" fillId="8" borderId="0" xfId="42" applyNumberFormat="1" applyFont="1" applyFill="1" applyAlignment="1">
      <alignment horizontal="right" indent="1"/>
    </xf>
    <xf numFmtId="0" fontId="4" fillId="8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3" fontId="4" fillId="0" borderId="12" xfId="42" applyFont="1" applyBorder="1" applyAlignment="1">
      <alignment horizontal="center" vertical="center"/>
    </xf>
    <xf numFmtId="4" fontId="4" fillId="0" borderId="12" xfId="42" applyNumberFormat="1" applyFont="1" applyBorder="1" applyAlignment="1">
      <alignment horizontal="center" vertical="center"/>
    </xf>
    <xf numFmtId="43" fontId="4" fillId="0" borderId="13" xfId="42" applyFont="1" applyBorder="1" applyAlignment="1">
      <alignment horizontal="center" vertical="center"/>
    </xf>
    <xf numFmtId="4" fontId="8" fillId="0" borderId="0" xfId="42" applyNumberFormat="1" applyFont="1" applyAlignment="1">
      <alignment horizontal="right" indent="1"/>
    </xf>
    <xf numFmtId="4" fontId="0" fillId="0" borderId="0" xfId="42" applyNumberFormat="1" applyFont="1" applyAlignment="1">
      <alignment horizontal="right" indent="1"/>
    </xf>
    <xf numFmtId="4" fontId="0" fillId="0" borderId="0" xfId="42" applyNumberFormat="1" applyFont="1" applyFill="1" applyAlignment="1">
      <alignment horizontal="right" indent="1"/>
    </xf>
    <xf numFmtId="0" fontId="65" fillId="33" borderId="0" xfId="0" applyFont="1" applyFill="1" applyAlignment="1">
      <alignment horizontal="left"/>
    </xf>
    <xf numFmtId="0" fontId="66" fillId="33" borderId="0" xfId="0" applyFont="1" applyFill="1" applyAlignment="1">
      <alignment/>
    </xf>
    <xf numFmtId="0" fontId="67" fillId="0" borderId="0" xfId="0" applyFont="1" applyAlignment="1">
      <alignment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43" fontId="8" fillId="2" borderId="0" xfId="42" applyFont="1" applyFill="1" applyAlignment="1">
      <alignment/>
    </xf>
    <xf numFmtId="4" fontId="13" fillId="2" borderId="0" xfId="42" applyNumberFormat="1" applyFont="1" applyFill="1" applyAlignment="1">
      <alignment horizontal="right" indent="1"/>
    </xf>
    <xf numFmtId="43" fontId="7" fillId="2" borderId="0" xfId="42" applyFont="1" applyFill="1" applyAlignment="1">
      <alignment/>
    </xf>
    <xf numFmtId="43" fontId="0" fillId="2" borderId="0" xfId="42" applyFont="1" applyFill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4" fontId="4" fillId="2" borderId="0" xfId="42" applyNumberFormat="1" applyFont="1" applyFill="1" applyAlignment="1">
      <alignment horizontal="right" indent="1"/>
    </xf>
    <xf numFmtId="49" fontId="13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/>
    </xf>
    <xf numFmtId="0" fontId="0" fillId="2" borderId="0" xfId="0" applyFill="1" applyAlignment="1">
      <alignment/>
    </xf>
    <xf numFmtId="43" fontId="20" fillId="0" borderId="12" xfId="42" applyFont="1" applyBorder="1" applyAlignment="1">
      <alignment horizontal="center" vertical="center"/>
    </xf>
    <xf numFmtId="0" fontId="4" fillId="3" borderId="0" xfId="0" applyFont="1" applyFill="1" applyAlignment="1">
      <alignment/>
    </xf>
    <xf numFmtId="4" fontId="4" fillId="3" borderId="0" xfId="42" applyNumberFormat="1" applyFont="1" applyFill="1" applyAlignment="1">
      <alignment horizontal="right"/>
    </xf>
    <xf numFmtId="4" fontId="0" fillId="0" borderId="0" xfId="42" applyNumberFormat="1" applyFont="1" applyAlignment="1">
      <alignment horizontal="right"/>
    </xf>
    <xf numFmtId="4" fontId="0" fillId="0" borderId="0" xfId="42" applyNumberFormat="1" applyFont="1" applyAlignment="1">
      <alignment horizontal="right"/>
    </xf>
    <xf numFmtId="4" fontId="68" fillId="0" borderId="0" xfId="42" applyNumberFormat="1" applyFont="1" applyAlignment="1">
      <alignment horizontal="right" indent="1"/>
    </xf>
    <xf numFmtId="4" fontId="13" fillId="2" borderId="0" xfId="42" applyNumberFormat="1" applyFont="1" applyFill="1" applyAlignment="1">
      <alignment horizontal="right" indent="2"/>
    </xf>
    <xf numFmtId="4" fontId="0" fillId="0" borderId="0" xfId="42" applyNumberFormat="1" applyFont="1" applyAlignment="1">
      <alignment horizontal="right" indent="1"/>
    </xf>
    <xf numFmtId="4" fontId="13" fillId="0" borderId="0" xfId="42" applyNumberFormat="1" applyFont="1" applyAlignment="1">
      <alignment horizontal="right" indent="2"/>
    </xf>
    <xf numFmtId="4" fontId="0" fillId="0" borderId="0" xfId="42" applyNumberFormat="1" applyFont="1" applyAlignment="1">
      <alignment horizontal="right" indent="1"/>
    </xf>
    <xf numFmtId="4" fontId="0" fillId="2" borderId="0" xfId="42" applyNumberFormat="1" applyFont="1" applyFill="1" applyAlignment="1">
      <alignment horizontal="right" indent="1"/>
    </xf>
    <xf numFmtId="4" fontId="0" fillId="2" borderId="0" xfId="42" applyNumberFormat="1" applyFont="1" applyFill="1" applyAlignment="1">
      <alignment horizontal="right" indent="1"/>
    </xf>
    <xf numFmtId="4" fontId="0" fillId="0" borderId="0" xfId="42" applyNumberFormat="1" applyFont="1" applyFill="1" applyAlignment="1">
      <alignment horizontal="right" indent="1"/>
    </xf>
    <xf numFmtId="4" fontId="0" fillId="8" borderId="0" xfId="42" applyNumberFormat="1" applyFont="1" applyFill="1" applyAlignment="1">
      <alignment horizontal="right" indent="1"/>
    </xf>
    <xf numFmtId="4" fontId="66" fillId="33" borderId="0" xfId="42" applyNumberFormat="1" applyFont="1" applyFill="1" applyAlignment="1">
      <alignment horizontal="right" indent="1"/>
    </xf>
    <xf numFmtId="0" fontId="0" fillId="9" borderId="0" xfId="0" applyFill="1" applyAlignment="1">
      <alignment/>
    </xf>
    <xf numFmtId="4" fontId="4" fillId="9" borderId="0" xfId="42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4" fontId="4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4" fontId="4" fillId="3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" fontId="4" fillId="5" borderId="10" xfId="0" applyNumberFormat="1" applyFont="1" applyFill="1" applyBorder="1" applyAlignment="1" applyProtection="1">
      <alignment vertical="center" wrapText="1"/>
      <protection/>
    </xf>
    <xf numFmtId="4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13" fillId="34" borderId="15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3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2" xfId="0" applyNumberFormat="1" applyFont="1" applyFill="1" applyBorder="1" applyAlignment="1" applyProtection="1">
      <alignment vertical="center" wrapText="1"/>
      <protection locked="0"/>
    </xf>
    <xf numFmtId="0" fontId="0" fillId="2" borderId="12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0" fontId="4" fillId="2" borderId="11" xfId="0" applyNumberFormat="1" applyFont="1" applyFill="1" applyBorder="1" applyAlignment="1" applyProtection="1" quotePrefix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 quotePrefix="1">
      <alignment horizontal="left" vertical="center" wrapText="1"/>
      <protection locked="0"/>
    </xf>
    <xf numFmtId="0" fontId="9" fillId="0" borderId="17" xfId="0" applyNumberFormat="1" applyFont="1" applyFill="1" applyBorder="1" applyAlignment="1" applyProtection="1" quotePrefix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1" xfId="0" applyFont="1" applyFill="1" applyBorder="1" applyAlignment="1" applyProtection="1" quotePrefix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 quotePrefix="1">
      <alignment horizontal="left" vertical="center" wrapText="1"/>
      <protection locked="0"/>
    </xf>
    <xf numFmtId="0" fontId="13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13" fillId="34" borderId="13" xfId="0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bično 4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zoomScale="110" zoomScaleNormal="110" zoomScalePageLayoutView="0" workbookViewId="0" topLeftCell="A1">
      <selection activeCell="A43" sqref="A43:J45"/>
    </sheetView>
  </sheetViews>
  <sheetFormatPr defaultColWidth="9.140625" defaultRowHeight="12.75"/>
  <cols>
    <col min="1" max="4" width="9.140625" style="25" customWidth="1"/>
    <col min="5" max="5" width="4.28125" style="25" customWidth="1"/>
    <col min="6" max="7" width="14.7109375" style="25" customWidth="1"/>
    <col min="8" max="8" width="14.7109375" style="44" customWidth="1"/>
    <col min="9" max="10" width="14.7109375" style="25" customWidth="1"/>
    <col min="11" max="16384" width="9.140625" style="25" customWidth="1"/>
  </cols>
  <sheetData>
    <row r="1" spans="1:10" ht="15">
      <c r="A1" s="94" t="s">
        <v>75</v>
      </c>
      <c r="B1" s="20"/>
      <c r="C1" s="21"/>
      <c r="D1" s="22"/>
      <c r="E1" s="21"/>
      <c r="F1" s="21"/>
      <c r="G1" s="21"/>
      <c r="H1" s="23"/>
      <c r="I1" s="24"/>
      <c r="J1" s="24"/>
    </row>
    <row r="2" spans="1:10" ht="14.25">
      <c r="A2" s="95" t="s">
        <v>76</v>
      </c>
      <c r="B2" s="20"/>
      <c r="C2" s="21"/>
      <c r="D2" s="22"/>
      <c r="E2" s="21"/>
      <c r="F2" s="21"/>
      <c r="G2" s="21"/>
      <c r="H2" s="23"/>
      <c r="I2" s="24"/>
      <c r="J2" s="104" t="s">
        <v>104</v>
      </c>
    </row>
    <row r="3" spans="1:10" ht="12.75">
      <c r="A3" s="25" t="s">
        <v>164</v>
      </c>
      <c r="B3" s="20"/>
      <c r="C3" s="21"/>
      <c r="D3" s="22"/>
      <c r="E3" s="21"/>
      <c r="F3" s="21"/>
      <c r="G3" s="21"/>
      <c r="H3" s="23"/>
      <c r="I3" s="24"/>
      <c r="J3" s="24"/>
    </row>
    <row r="4" spans="2:10" ht="12.75">
      <c r="B4" s="20"/>
      <c r="C4" s="21"/>
      <c r="D4" s="22"/>
      <c r="E4" s="21"/>
      <c r="F4" s="21"/>
      <c r="G4" s="21"/>
      <c r="H4" s="23"/>
      <c r="I4" s="24"/>
      <c r="J4" s="24"/>
    </row>
    <row r="5" spans="1:10" ht="14.25">
      <c r="A5" s="95" t="s">
        <v>165</v>
      </c>
      <c r="B5" s="20"/>
      <c r="C5" s="21"/>
      <c r="D5" s="22"/>
      <c r="E5" s="21"/>
      <c r="F5" s="21"/>
      <c r="G5" s="21"/>
      <c r="H5" s="23"/>
      <c r="I5" s="24"/>
      <c r="J5" s="24"/>
    </row>
    <row r="6" spans="1:10" ht="14.25">
      <c r="A6" s="95" t="s">
        <v>166</v>
      </c>
      <c r="B6" s="20"/>
      <c r="C6" s="21"/>
      <c r="D6" s="22"/>
      <c r="E6" s="21"/>
      <c r="F6" s="21"/>
      <c r="G6" s="21"/>
      <c r="H6" s="23"/>
      <c r="I6" s="24"/>
      <c r="J6" s="24"/>
    </row>
    <row r="7" spans="1:10" ht="14.25">
      <c r="A7" s="96"/>
      <c r="B7" s="20"/>
      <c r="C7" s="21"/>
      <c r="D7" s="22"/>
      <c r="E7" s="21"/>
      <c r="F7" s="21"/>
      <c r="G7" s="21"/>
      <c r="H7" s="23"/>
      <c r="I7" s="24"/>
      <c r="J7" s="24"/>
    </row>
    <row r="8" spans="1:10" ht="14.25">
      <c r="A8" s="95" t="s">
        <v>167</v>
      </c>
      <c r="B8" s="20"/>
      <c r="C8" s="21"/>
      <c r="D8" s="22"/>
      <c r="E8" s="21"/>
      <c r="F8" s="21"/>
      <c r="G8" s="21"/>
      <c r="H8" s="23"/>
      <c r="I8" s="24"/>
      <c r="J8" s="24"/>
    </row>
    <row r="9" spans="1:10" ht="15">
      <c r="A9" s="177"/>
      <c r="B9" s="177"/>
      <c r="C9" s="177"/>
      <c r="D9" s="177"/>
      <c r="E9" s="177"/>
      <c r="F9" s="177"/>
      <c r="G9" s="177"/>
      <c r="H9" s="177"/>
      <c r="I9" s="177"/>
      <c r="J9" s="177"/>
    </row>
    <row r="10" spans="1:10" ht="43.5" customHeight="1">
      <c r="A10" s="178" t="s">
        <v>114</v>
      </c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10" ht="28.5" customHeight="1">
      <c r="A11" s="178" t="s">
        <v>108</v>
      </c>
      <c r="B11" s="178"/>
      <c r="C11" s="178"/>
      <c r="D11" s="178"/>
      <c r="E11" s="178"/>
      <c r="F11" s="178"/>
      <c r="G11" s="178"/>
      <c r="H11" s="178"/>
      <c r="I11" s="185"/>
      <c r="J11" s="185"/>
    </row>
    <row r="12" spans="1:11" ht="28.5" customHeight="1">
      <c r="A12" s="169" t="s">
        <v>109</v>
      </c>
      <c r="B12" s="169"/>
      <c r="C12" s="169"/>
      <c r="D12" s="169"/>
      <c r="E12" s="169"/>
      <c r="F12" s="169"/>
      <c r="G12" s="169"/>
      <c r="H12" s="169"/>
      <c r="I12" s="169"/>
      <c r="J12" s="169"/>
      <c r="K12" s="97"/>
    </row>
    <row r="13" spans="1:10" ht="15.75" customHeight="1">
      <c r="A13" s="27"/>
      <c r="B13" s="28"/>
      <c r="C13" s="28"/>
      <c r="D13" s="28"/>
      <c r="E13" s="28"/>
      <c r="F13" s="28"/>
      <c r="G13" s="28"/>
      <c r="H13" s="23"/>
      <c r="I13" s="21"/>
      <c r="J13" s="21"/>
    </row>
    <row r="14" spans="1:10" ht="38.25">
      <c r="A14" s="29"/>
      <c r="B14" s="30"/>
      <c r="C14" s="30"/>
      <c r="D14" s="31"/>
      <c r="E14" s="32"/>
      <c r="F14" s="98" t="s">
        <v>115</v>
      </c>
      <c r="G14" s="33" t="s">
        <v>110</v>
      </c>
      <c r="H14" s="33" t="s">
        <v>116</v>
      </c>
      <c r="I14" s="34" t="s">
        <v>117</v>
      </c>
      <c r="J14" s="34" t="s">
        <v>118</v>
      </c>
    </row>
    <row r="15" spans="1:10" ht="15" customHeight="1">
      <c r="A15" s="179" t="s">
        <v>27</v>
      </c>
      <c r="B15" s="180"/>
      <c r="C15" s="180"/>
      <c r="D15" s="180"/>
      <c r="E15" s="181"/>
      <c r="F15" s="45">
        <f>+F16+F17</f>
        <v>1554453.8390072333</v>
      </c>
      <c r="G15" s="45">
        <f>+G16+G17</f>
        <v>1753227.06</v>
      </c>
      <c r="H15" s="45">
        <f>+H16+H17</f>
        <v>2001158.62</v>
      </c>
      <c r="I15" s="45">
        <f>+I16+I17</f>
        <v>1889340.3</v>
      </c>
      <c r="J15" s="45">
        <f>+J16+J17</f>
        <v>1889340.3</v>
      </c>
    </row>
    <row r="16" spans="1:10" ht="15" customHeight="1">
      <c r="A16" s="182" t="s">
        <v>3</v>
      </c>
      <c r="B16" s="183"/>
      <c r="C16" s="183"/>
      <c r="D16" s="183"/>
      <c r="E16" s="184"/>
      <c r="F16" s="19">
        <f>11712032.45/7.5345</f>
        <v>1554453.8390072333</v>
      </c>
      <c r="G16" s="19">
        <f>+'PRIHODI I RASHODI'!C15</f>
        <v>1753227.06</v>
      </c>
      <c r="H16" s="19">
        <f>+'PRIHODI I RASHODI'!E15</f>
        <v>2001158.62</v>
      </c>
      <c r="I16" s="19">
        <f>+'PRIHODI I RASHODI'!F15</f>
        <v>1889340.3</v>
      </c>
      <c r="J16" s="19">
        <f>+'PRIHODI I RASHODI'!G15</f>
        <v>1889340.3</v>
      </c>
    </row>
    <row r="17" spans="1:10" ht="30.75" customHeight="1">
      <c r="A17" s="190" t="s">
        <v>51</v>
      </c>
      <c r="B17" s="183"/>
      <c r="C17" s="183"/>
      <c r="D17" s="183"/>
      <c r="E17" s="183"/>
      <c r="F17" s="19">
        <v>0</v>
      </c>
      <c r="G17" s="19">
        <f>+'PRIHODI I RASHODI'!C23</f>
        <v>0</v>
      </c>
      <c r="H17" s="19">
        <f>+'PRIHODI I RASHODI'!E23</f>
        <v>0</v>
      </c>
      <c r="I17" s="19">
        <f>+'PRIHODI I RASHODI'!F23</f>
        <v>0</v>
      </c>
      <c r="J17" s="19">
        <f>+'PRIHODI I RASHODI'!G23</f>
        <v>0</v>
      </c>
    </row>
    <row r="18" spans="1:10" ht="15" customHeight="1">
      <c r="A18" s="35" t="s">
        <v>28</v>
      </c>
      <c r="B18" s="36"/>
      <c r="C18" s="36"/>
      <c r="D18" s="36"/>
      <c r="E18" s="36"/>
      <c r="F18" s="45">
        <f>+F19+F20</f>
        <v>1544828.5008958788</v>
      </c>
      <c r="G18" s="45">
        <f>+G19+G20</f>
        <v>1766038.57</v>
      </c>
      <c r="H18" s="45">
        <f>+H19+H20</f>
        <v>2015917.44</v>
      </c>
      <c r="I18" s="45">
        <f>+I19+I20</f>
        <v>1889340.3</v>
      </c>
      <c r="J18" s="45">
        <f>+J19+J20</f>
        <v>1889340.3</v>
      </c>
    </row>
    <row r="19" spans="1:10" ht="15" customHeight="1">
      <c r="A19" s="187" t="s">
        <v>29</v>
      </c>
      <c r="B19" s="183"/>
      <c r="C19" s="183"/>
      <c r="D19" s="183"/>
      <c r="E19" s="183"/>
      <c r="F19" s="19">
        <f>10808324.29/7.5345</f>
        <v>1434511.154024819</v>
      </c>
      <c r="G19" s="19">
        <f>+'PRIHODI I RASHODI'!C35</f>
        <v>1731472.3800000001</v>
      </c>
      <c r="H19" s="19">
        <f>+'PRIHODI I RASHODI'!E35</f>
        <v>1918870.3</v>
      </c>
      <c r="I19" s="19">
        <f>+'PRIHODI I RASHODI'!F35</f>
        <v>1873230.3</v>
      </c>
      <c r="J19" s="19">
        <f>+'PRIHODI I RASHODI'!G35</f>
        <v>1873230.3</v>
      </c>
    </row>
    <row r="20" spans="1:10" ht="30.75" customHeight="1">
      <c r="A20" s="192" t="s">
        <v>52</v>
      </c>
      <c r="B20" s="183"/>
      <c r="C20" s="183"/>
      <c r="D20" s="183"/>
      <c r="E20" s="183"/>
      <c r="F20" s="19">
        <f>831186.05/7.5345</f>
        <v>110317.3468710598</v>
      </c>
      <c r="G20" s="19">
        <f>+'PRIHODI I RASHODI'!C43</f>
        <v>34566.19</v>
      </c>
      <c r="H20" s="19">
        <f>+'PRIHODI I RASHODI'!E43</f>
        <v>97047.14</v>
      </c>
      <c r="I20" s="19">
        <f>+'PRIHODI I RASHODI'!F43</f>
        <v>16110</v>
      </c>
      <c r="J20" s="19">
        <f>+'PRIHODI I RASHODI'!G43</f>
        <v>16110</v>
      </c>
    </row>
    <row r="21" spans="1:10" ht="15" customHeight="1">
      <c r="A21" s="186" t="s">
        <v>30</v>
      </c>
      <c r="B21" s="180"/>
      <c r="C21" s="180"/>
      <c r="D21" s="180"/>
      <c r="E21" s="180"/>
      <c r="F21" s="17">
        <f>+F15-F18</f>
        <v>9625.338111354504</v>
      </c>
      <c r="G21" s="17">
        <f>+G15-G18</f>
        <v>-12811.51000000001</v>
      </c>
      <c r="H21" s="17">
        <f>+H15-H18</f>
        <v>-14758.819999999832</v>
      </c>
      <c r="I21" s="17">
        <f>+I15-I18</f>
        <v>0</v>
      </c>
      <c r="J21" s="17">
        <f>+J15-J18</f>
        <v>0</v>
      </c>
    </row>
    <row r="22" spans="1:10" ht="18">
      <c r="A22" s="171"/>
      <c r="B22" s="172"/>
      <c r="C22" s="172"/>
      <c r="D22" s="172"/>
      <c r="E22" s="172"/>
      <c r="F22" s="172"/>
      <c r="G22" s="172"/>
      <c r="H22" s="173"/>
      <c r="I22" s="173"/>
      <c r="J22" s="173"/>
    </row>
    <row r="23" spans="1:10" ht="18">
      <c r="A23" s="92"/>
      <c r="B23" s="93"/>
      <c r="C23" s="93"/>
      <c r="D23" s="93"/>
      <c r="E23" s="93"/>
      <c r="F23" s="93"/>
      <c r="G23" s="93"/>
      <c r="H23" s="21"/>
      <c r="I23" s="21"/>
      <c r="J23" s="21"/>
    </row>
    <row r="24" spans="1:10" ht="15">
      <c r="A24" s="169" t="s">
        <v>111</v>
      </c>
      <c r="B24" s="169"/>
      <c r="C24" s="169"/>
      <c r="D24" s="169"/>
      <c r="E24" s="169"/>
      <c r="F24" s="169"/>
      <c r="G24" s="169"/>
      <c r="H24" s="169"/>
      <c r="I24" s="169"/>
      <c r="J24" s="169"/>
    </row>
    <row r="25" spans="1:10" ht="18">
      <c r="A25" s="92"/>
      <c r="B25" s="93"/>
      <c r="C25" s="93"/>
      <c r="D25" s="93"/>
      <c r="E25" s="93"/>
      <c r="F25" s="93"/>
      <c r="G25" s="93"/>
      <c r="H25" s="21"/>
      <c r="I25" s="21"/>
      <c r="J25" s="21"/>
    </row>
    <row r="26" spans="1:10" ht="38.25">
      <c r="A26" s="29"/>
      <c r="B26" s="30"/>
      <c r="C26" s="30"/>
      <c r="D26" s="31"/>
      <c r="E26" s="32"/>
      <c r="F26" s="98" t="s">
        <v>115</v>
      </c>
      <c r="G26" s="33" t="s">
        <v>110</v>
      </c>
      <c r="H26" s="33" t="s">
        <v>116</v>
      </c>
      <c r="I26" s="34" t="s">
        <v>117</v>
      </c>
      <c r="J26" s="34" t="s">
        <v>118</v>
      </c>
    </row>
    <row r="27" spans="1:10" ht="27.75" customHeight="1">
      <c r="A27" s="182" t="s">
        <v>31</v>
      </c>
      <c r="B27" s="183"/>
      <c r="C27" s="183"/>
      <c r="D27" s="183"/>
      <c r="E27" s="183"/>
      <c r="F27" s="86">
        <v>0</v>
      </c>
      <c r="G27" s="86">
        <v>0</v>
      </c>
      <c r="H27" s="86">
        <v>0</v>
      </c>
      <c r="I27" s="86">
        <v>0</v>
      </c>
      <c r="J27" s="86">
        <v>0</v>
      </c>
    </row>
    <row r="28" spans="1:10" ht="28.5" customHeight="1">
      <c r="A28" s="182" t="s">
        <v>32</v>
      </c>
      <c r="B28" s="183"/>
      <c r="C28" s="183"/>
      <c r="D28" s="183"/>
      <c r="E28" s="183"/>
      <c r="F28" s="86">
        <v>0</v>
      </c>
      <c r="G28" s="86">
        <v>0</v>
      </c>
      <c r="H28" s="86">
        <v>0</v>
      </c>
      <c r="I28" s="86">
        <v>0</v>
      </c>
      <c r="J28" s="86">
        <v>0</v>
      </c>
    </row>
    <row r="29" spans="1:10" ht="15" customHeight="1">
      <c r="A29" s="186" t="s">
        <v>33</v>
      </c>
      <c r="B29" s="180"/>
      <c r="C29" s="180"/>
      <c r="D29" s="180"/>
      <c r="E29" s="180"/>
      <c r="F29" s="101">
        <v>0</v>
      </c>
      <c r="G29" s="101">
        <f>+G27-G28</f>
        <v>0</v>
      </c>
      <c r="H29" s="101">
        <f>+H27-H28</f>
        <v>0</v>
      </c>
      <c r="I29" s="101">
        <f>+I27-I28</f>
        <v>0</v>
      </c>
      <c r="J29" s="101">
        <f>+J27-J28</f>
        <v>0</v>
      </c>
    </row>
    <row r="30" spans="1:10" ht="18">
      <c r="A30" s="92"/>
      <c r="B30" s="93"/>
      <c r="C30" s="93"/>
      <c r="D30" s="93"/>
      <c r="E30" s="93"/>
      <c r="F30" s="93"/>
      <c r="G30" s="93"/>
      <c r="H30" s="21"/>
      <c r="I30" s="21"/>
      <c r="J30" s="21"/>
    </row>
    <row r="31" spans="1:10" ht="18">
      <c r="A31" s="92"/>
      <c r="B31" s="93"/>
      <c r="C31" s="93"/>
      <c r="D31" s="93"/>
      <c r="E31" s="93"/>
      <c r="F31" s="93"/>
      <c r="G31" s="93"/>
      <c r="H31" s="21"/>
      <c r="I31" s="21"/>
      <c r="J31" s="21"/>
    </row>
    <row r="32" spans="1:10" ht="15">
      <c r="A32" s="169" t="s">
        <v>112</v>
      </c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0" ht="18">
      <c r="A33" s="92"/>
      <c r="B33" s="93"/>
      <c r="C33" s="93"/>
      <c r="D33" s="93"/>
      <c r="E33" s="93"/>
      <c r="F33" s="93"/>
      <c r="G33" s="93"/>
      <c r="H33" s="21"/>
      <c r="I33" s="21"/>
      <c r="J33" s="21"/>
    </row>
    <row r="34" spans="1:10" ht="38.25">
      <c r="A34" s="29"/>
      <c r="B34" s="30"/>
      <c r="C34" s="30"/>
      <c r="D34" s="31"/>
      <c r="E34" s="32"/>
      <c r="F34" s="98" t="s">
        <v>115</v>
      </c>
      <c r="G34" s="33" t="s">
        <v>110</v>
      </c>
      <c r="H34" s="33" t="s">
        <v>116</v>
      </c>
      <c r="I34" s="34" t="s">
        <v>117</v>
      </c>
      <c r="J34" s="34" t="s">
        <v>118</v>
      </c>
    </row>
    <row r="35" spans="1:11" ht="35.25" customHeight="1">
      <c r="A35" s="193" t="s">
        <v>53</v>
      </c>
      <c r="B35" s="194"/>
      <c r="C35" s="194"/>
      <c r="D35" s="194"/>
      <c r="E35" s="195"/>
      <c r="F35" s="165">
        <f>24006.19/7.5345</f>
        <v>3186.1689561351113</v>
      </c>
      <c r="G35" s="165">
        <v>12811.51</v>
      </c>
      <c r="H35" s="166">
        <v>14758.82</v>
      </c>
      <c r="I35" s="166">
        <v>0</v>
      </c>
      <c r="J35" s="165">
        <v>0</v>
      </c>
      <c r="K35" s="102"/>
    </row>
    <row r="36" spans="1:11" ht="39.75" customHeight="1">
      <c r="A36" s="174" t="s">
        <v>54</v>
      </c>
      <c r="B36" s="175"/>
      <c r="C36" s="175"/>
      <c r="D36" s="175"/>
      <c r="E36" s="176"/>
      <c r="F36" s="37">
        <f>+F35</f>
        <v>3186.1689561351113</v>
      </c>
      <c r="G36" s="37">
        <f>+G35</f>
        <v>12811.51</v>
      </c>
      <c r="H36" s="37">
        <f>+H35</f>
        <v>14758.82</v>
      </c>
      <c r="I36" s="37">
        <f>+I35</f>
        <v>0</v>
      </c>
      <c r="J36" s="37">
        <f>+J35</f>
        <v>0</v>
      </c>
      <c r="K36" s="167"/>
    </row>
    <row r="37" spans="1:11" ht="18">
      <c r="A37" s="188"/>
      <c r="B37" s="188"/>
      <c r="C37" s="188"/>
      <c r="D37" s="188"/>
      <c r="E37" s="188"/>
      <c r="F37" s="189"/>
      <c r="G37" s="189"/>
      <c r="H37" s="189"/>
      <c r="I37" s="189"/>
      <c r="J37" s="189"/>
      <c r="K37" s="102"/>
    </row>
    <row r="38" s="102" customFormat="1" ht="12.75">
      <c r="H38" s="103"/>
    </row>
    <row r="39" spans="1:10" ht="15" customHeight="1">
      <c r="A39" s="187" t="s">
        <v>34</v>
      </c>
      <c r="B39" s="183"/>
      <c r="C39" s="183"/>
      <c r="D39" s="183"/>
      <c r="E39" s="183"/>
      <c r="F39" s="164">
        <f>+F21+F36+F29</f>
        <v>12811.507067489616</v>
      </c>
      <c r="G39" s="164">
        <f>+G21+G36+G29</f>
        <v>-9.094947017729282E-12</v>
      </c>
      <c r="H39" s="164">
        <f>+H21+H36+H29</f>
        <v>1.673470251262188E-10</v>
      </c>
      <c r="I39" s="164">
        <f>+I21+I36+I29</f>
        <v>0</v>
      </c>
      <c r="J39" s="164">
        <f>+J21+J36+J29</f>
        <v>0</v>
      </c>
    </row>
    <row r="40" spans="1:10" ht="18">
      <c r="A40" s="38"/>
      <c r="B40" s="28"/>
      <c r="C40" s="28"/>
      <c r="D40" s="28"/>
      <c r="E40" s="28"/>
      <c r="F40" s="28"/>
      <c r="G40" s="28"/>
      <c r="H40" s="39"/>
      <c r="I40" s="40"/>
      <c r="J40" s="40"/>
    </row>
    <row r="41" spans="1:10" ht="12.75">
      <c r="A41" s="170"/>
      <c r="B41" s="170"/>
      <c r="C41" s="170"/>
      <c r="D41" s="170"/>
      <c r="E41" s="170"/>
      <c r="F41" s="170"/>
      <c r="G41" s="170"/>
      <c r="H41" s="170"/>
      <c r="I41" s="170"/>
      <c r="J41" s="170"/>
    </row>
    <row r="42" spans="1:10" ht="12.75">
      <c r="A42" s="99"/>
      <c r="B42" s="99"/>
      <c r="C42" s="99"/>
      <c r="D42" s="99"/>
      <c r="E42" s="99"/>
      <c r="F42" s="99"/>
      <c r="G42" s="99"/>
      <c r="H42" s="99"/>
      <c r="I42" s="99"/>
      <c r="J42" s="99"/>
    </row>
    <row r="43" spans="1:10" ht="12.75" customHeight="1">
      <c r="A43" s="191"/>
      <c r="B43" s="191"/>
      <c r="C43" s="191"/>
      <c r="D43" s="191"/>
      <c r="E43" s="191"/>
      <c r="F43" s="191"/>
      <c r="G43" s="191"/>
      <c r="H43" s="191"/>
      <c r="I43" s="191"/>
      <c r="J43" s="191"/>
    </row>
    <row r="44" spans="1:10" ht="12.75">
      <c r="A44" s="191"/>
      <c r="B44" s="191"/>
      <c r="C44" s="191"/>
      <c r="D44" s="191"/>
      <c r="E44" s="191"/>
      <c r="F44" s="191"/>
      <c r="G44" s="191"/>
      <c r="H44" s="191"/>
      <c r="I44" s="191"/>
      <c r="J44" s="191"/>
    </row>
    <row r="45" spans="1:10" ht="25.5" customHeight="1">
      <c r="A45" s="191"/>
      <c r="B45" s="191"/>
      <c r="C45" s="191"/>
      <c r="D45" s="191"/>
      <c r="E45" s="191"/>
      <c r="F45" s="191"/>
      <c r="G45" s="191"/>
      <c r="H45" s="191"/>
      <c r="I45" s="191"/>
      <c r="J45" s="191"/>
    </row>
    <row r="46" spans="1:10" ht="12.75">
      <c r="A46" s="21"/>
      <c r="B46" s="21"/>
      <c r="C46" s="21"/>
      <c r="D46" s="22"/>
      <c r="E46" s="21"/>
      <c r="F46" s="21"/>
      <c r="G46" s="21"/>
      <c r="H46" s="23"/>
      <c r="I46" s="21"/>
      <c r="J46" s="21"/>
    </row>
    <row r="47" spans="1:10" ht="12.75">
      <c r="A47" s="21"/>
      <c r="B47" s="21"/>
      <c r="C47" s="21"/>
      <c r="D47" s="22"/>
      <c r="E47" s="21"/>
      <c r="F47" s="21"/>
      <c r="G47" s="21"/>
      <c r="H47" s="23"/>
      <c r="I47" s="21"/>
      <c r="J47" s="21"/>
    </row>
    <row r="48" spans="1:10" ht="12.75">
      <c r="A48" s="21"/>
      <c r="B48" s="21"/>
      <c r="C48" s="21"/>
      <c r="D48" s="22"/>
      <c r="E48" s="21"/>
      <c r="F48" s="21"/>
      <c r="G48" s="21"/>
      <c r="H48" s="23"/>
      <c r="I48" s="24"/>
      <c r="J48" s="24"/>
    </row>
    <row r="49" spans="1:10" ht="12.75">
      <c r="A49" s="21"/>
      <c r="B49" s="21"/>
      <c r="C49" s="21"/>
      <c r="D49" s="22"/>
      <c r="E49" s="21"/>
      <c r="F49" s="21"/>
      <c r="G49" s="21"/>
      <c r="H49" s="23"/>
      <c r="I49" s="24"/>
      <c r="J49" s="24"/>
    </row>
    <row r="50" spans="1:10" ht="12.75">
      <c r="A50" s="21"/>
      <c r="B50" s="21"/>
      <c r="C50" s="21"/>
      <c r="D50" s="22"/>
      <c r="E50" s="41"/>
      <c r="F50" s="41"/>
      <c r="G50" s="41"/>
      <c r="H50" s="42"/>
      <c r="I50" s="43"/>
      <c r="J50" s="43"/>
    </row>
    <row r="51" spans="1:10" ht="12.75">
      <c r="A51" s="21"/>
      <c r="B51" s="21"/>
      <c r="C51" s="21"/>
      <c r="D51" s="22"/>
      <c r="E51" s="41"/>
      <c r="F51" s="41"/>
      <c r="G51" s="41"/>
      <c r="H51" s="23"/>
      <c r="I51" s="24"/>
      <c r="J51" s="24"/>
    </row>
    <row r="52" spans="1:10" ht="12.75">
      <c r="A52" s="21"/>
      <c r="B52" s="21"/>
      <c r="C52" s="21"/>
      <c r="D52" s="22"/>
      <c r="E52" s="41"/>
      <c r="F52" s="41"/>
      <c r="G52" s="41"/>
      <c r="H52" s="23"/>
      <c r="I52" s="24"/>
      <c r="J52" s="24"/>
    </row>
    <row r="53" spans="1:10" ht="12.75">
      <c r="A53" s="21"/>
      <c r="B53" s="21"/>
      <c r="C53" s="21"/>
      <c r="D53" s="22"/>
      <c r="E53" s="41"/>
      <c r="F53" s="41"/>
      <c r="G53" s="41"/>
      <c r="H53" s="23"/>
      <c r="I53" s="24"/>
      <c r="J53" s="24"/>
    </row>
    <row r="54" spans="1:10" ht="12.75">
      <c r="A54" s="21"/>
      <c r="B54" s="21"/>
      <c r="C54" s="21"/>
      <c r="D54" s="22"/>
      <c r="E54" s="41"/>
      <c r="F54" s="41"/>
      <c r="G54" s="41"/>
      <c r="H54" s="23"/>
      <c r="I54" s="24"/>
      <c r="J54" s="24"/>
    </row>
    <row r="55" spans="1:10" ht="12.75">
      <c r="A55" s="21"/>
      <c r="B55" s="21"/>
      <c r="C55" s="21"/>
      <c r="D55" s="22"/>
      <c r="E55" s="41"/>
      <c r="F55" s="41"/>
      <c r="G55" s="41"/>
      <c r="H55" s="23"/>
      <c r="I55" s="21"/>
      <c r="J55" s="21"/>
    </row>
    <row r="56" spans="1:10" ht="12.75">
      <c r="A56" s="21"/>
      <c r="B56" s="21"/>
      <c r="C56" s="21"/>
      <c r="D56" s="22"/>
      <c r="E56" s="21"/>
      <c r="F56" s="21"/>
      <c r="G56" s="21"/>
      <c r="H56" s="23"/>
      <c r="I56" s="21"/>
      <c r="J56" s="21"/>
    </row>
    <row r="57" spans="1:10" ht="12.75">
      <c r="A57" s="21"/>
      <c r="B57" s="21"/>
      <c r="C57" s="21"/>
      <c r="D57" s="22"/>
      <c r="E57" s="21"/>
      <c r="F57" s="21"/>
      <c r="G57" s="21"/>
      <c r="H57" s="23"/>
      <c r="I57" s="21"/>
      <c r="J57" s="21"/>
    </row>
    <row r="58" spans="1:10" ht="12.75">
      <c r="A58" s="21"/>
      <c r="B58" s="21"/>
      <c r="C58" s="21"/>
      <c r="D58" s="22"/>
      <c r="E58" s="21"/>
      <c r="F58" s="21"/>
      <c r="G58" s="21"/>
      <c r="H58" s="23"/>
      <c r="I58" s="21"/>
      <c r="J58" s="21"/>
    </row>
    <row r="59" spans="1:10" ht="12.75">
      <c r="A59" s="21"/>
      <c r="B59" s="21"/>
      <c r="C59" s="21"/>
      <c r="D59" s="22"/>
      <c r="E59" s="21"/>
      <c r="F59" s="21"/>
      <c r="G59" s="21"/>
      <c r="H59" s="23"/>
      <c r="I59" s="21"/>
      <c r="J59" s="21"/>
    </row>
    <row r="60" spans="1:10" ht="12.75">
      <c r="A60" s="21"/>
      <c r="B60" s="21"/>
      <c r="C60" s="21"/>
      <c r="D60" s="22"/>
      <c r="E60" s="21"/>
      <c r="F60" s="21"/>
      <c r="G60" s="21"/>
      <c r="H60" s="23"/>
      <c r="I60" s="21"/>
      <c r="J60" s="21"/>
    </row>
    <row r="61" spans="1:10" ht="12.75">
      <c r="A61" s="21"/>
      <c r="B61" s="21"/>
      <c r="C61" s="21"/>
      <c r="D61" s="22"/>
      <c r="E61" s="21"/>
      <c r="F61" s="21"/>
      <c r="G61" s="21"/>
      <c r="H61" s="23"/>
      <c r="I61" s="21"/>
      <c r="J61" s="21"/>
    </row>
  </sheetData>
  <sheetProtection/>
  <mergeCells count="22">
    <mergeCell ref="A43:J45"/>
    <mergeCell ref="A27:E27"/>
    <mergeCell ref="A28:E28"/>
    <mergeCell ref="A19:E19"/>
    <mergeCell ref="A20:E20"/>
    <mergeCell ref="A35:E35"/>
    <mergeCell ref="A9:J9"/>
    <mergeCell ref="A10:J10"/>
    <mergeCell ref="A15:E15"/>
    <mergeCell ref="A16:E16"/>
    <mergeCell ref="A11:J11"/>
    <mergeCell ref="A29:E29"/>
    <mergeCell ref="A17:E17"/>
    <mergeCell ref="A21:E21"/>
    <mergeCell ref="A12:J12"/>
    <mergeCell ref="A24:J24"/>
    <mergeCell ref="A32:J32"/>
    <mergeCell ref="A41:J41"/>
    <mergeCell ref="A22:J22"/>
    <mergeCell ref="A36:E36"/>
    <mergeCell ref="A39:E39"/>
    <mergeCell ref="A37:J3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A7" sqref="A7"/>
    </sheetView>
  </sheetViews>
  <sheetFormatPr defaultColWidth="9.140625" defaultRowHeight="12.75"/>
  <cols>
    <col min="1" max="1" width="9.140625" style="50" customWidth="1"/>
    <col min="2" max="2" width="56.7109375" style="50" customWidth="1"/>
    <col min="3" max="3" width="13.421875" style="49" customWidth="1"/>
    <col min="4" max="7" width="14.7109375" style="49" customWidth="1"/>
    <col min="8" max="8" width="9.140625" style="50" customWidth="1"/>
    <col min="9" max="9" width="11.7109375" style="50" bestFit="1" customWidth="1"/>
    <col min="10" max="16384" width="9.140625" style="50" customWidth="1"/>
  </cols>
  <sheetData>
    <row r="1" spans="1:6" ht="15.75">
      <c r="A1" s="46" t="s">
        <v>75</v>
      </c>
      <c r="B1" s="47"/>
      <c r="C1" s="48"/>
      <c r="D1" s="48"/>
      <c r="E1" s="48"/>
      <c r="F1" s="48"/>
    </row>
    <row r="2" ht="12.75">
      <c r="A2" s="51" t="s">
        <v>76</v>
      </c>
    </row>
    <row r="3" spans="1:7" ht="12.75">
      <c r="A3" s="168" t="s">
        <v>165</v>
      </c>
      <c r="G3" s="104" t="s">
        <v>104</v>
      </c>
    </row>
    <row r="4" ht="12.75">
      <c r="A4" s="168" t="s">
        <v>166</v>
      </c>
    </row>
    <row r="5" ht="12.75">
      <c r="A5" s="26"/>
    </row>
    <row r="6" ht="12.75">
      <c r="A6" s="26"/>
    </row>
    <row r="7" ht="12.75">
      <c r="A7" s="168" t="s">
        <v>167</v>
      </c>
    </row>
    <row r="8" ht="12.75">
      <c r="A8" s="52"/>
    </row>
    <row r="9" spans="2:7" ht="18">
      <c r="B9" s="53" t="s">
        <v>119</v>
      </c>
      <c r="C9" s="54"/>
      <c r="D9" s="54"/>
      <c r="E9" s="54"/>
      <c r="F9" s="54"/>
      <c r="G9" s="54"/>
    </row>
    <row r="10" spans="2:5" ht="18">
      <c r="B10" s="53"/>
      <c r="C10" s="55"/>
      <c r="D10" s="55"/>
      <c r="E10" s="55"/>
    </row>
    <row r="11" spans="1:2" ht="18">
      <c r="A11" s="53"/>
      <c r="B11" s="47" t="s">
        <v>0</v>
      </c>
    </row>
    <row r="13" spans="1:7" ht="12.75">
      <c r="A13" s="56" t="s">
        <v>1</v>
      </c>
      <c r="B13" s="56" t="s">
        <v>2</v>
      </c>
      <c r="C13" s="57" t="s">
        <v>77</v>
      </c>
      <c r="D13" s="57" t="s">
        <v>62</v>
      </c>
      <c r="E13" s="57" t="s">
        <v>120</v>
      </c>
      <c r="F13" s="57" t="s">
        <v>80</v>
      </c>
      <c r="G13" s="57" t="s">
        <v>122</v>
      </c>
    </row>
    <row r="15" spans="1:7" ht="12.75">
      <c r="A15" s="58">
        <v>6</v>
      </c>
      <c r="B15" s="58" t="s">
        <v>3</v>
      </c>
      <c r="C15" s="91">
        <f>+C17+C18+C19+C20+C21</f>
        <v>1753227.06</v>
      </c>
      <c r="D15" s="91">
        <f>+D17+D18+D19+D20+D21</f>
        <v>247931.56</v>
      </c>
      <c r="E15" s="91">
        <f>+E17+E18+E19+E20+E21</f>
        <v>2001158.62</v>
      </c>
      <c r="F15" s="91">
        <f>+F17+F18+F19+F20+F21</f>
        <v>1889340.3</v>
      </c>
      <c r="G15" s="91">
        <f>+G17+G18+G19+G20+G21</f>
        <v>1889340.3</v>
      </c>
    </row>
    <row r="16" ht="12.75">
      <c r="I16" s="49"/>
    </row>
    <row r="17" spans="1:7" ht="12.75">
      <c r="A17" s="52">
        <v>63</v>
      </c>
      <c r="B17" s="52" t="s">
        <v>35</v>
      </c>
      <c r="C17" s="59">
        <v>1426083.11</v>
      </c>
      <c r="D17" s="59">
        <f>+E17-C17</f>
        <v>281448.49</v>
      </c>
      <c r="E17" s="59">
        <v>1707531.6</v>
      </c>
      <c r="F17" s="59">
        <v>1633056.6</v>
      </c>
      <c r="G17" s="59">
        <v>1633056.6</v>
      </c>
    </row>
    <row r="18" spans="1:7" ht="12.75">
      <c r="A18" s="52">
        <v>64</v>
      </c>
      <c r="B18" s="52" t="s">
        <v>60</v>
      </c>
      <c r="C18" s="59">
        <v>0</v>
      </c>
      <c r="D18" s="59">
        <f>+E18-C18</f>
        <v>0</v>
      </c>
      <c r="E18" s="59">
        <v>0</v>
      </c>
      <c r="F18" s="59">
        <v>0</v>
      </c>
      <c r="G18" s="59">
        <v>0</v>
      </c>
    </row>
    <row r="19" spans="1:7" ht="12.75">
      <c r="A19" s="52">
        <v>65</v>
      </c>
      <c r="B19" s="52" t="s">
        <v>4</v>
      </c>
      <c r="C19" s="59">
        <v>43903.31</v>
      </c>
      <c r="D19" s="59">
        <f>+E19-C19</f>
        <v>3161.279999999999</v>
      </c>
      <c r="E19" s="59">
        <v>47064.59</v>
      </c>
      <c r="F19" s="59">
        <v>47755</v>
      </c>
      <c r="G19" s="59">
        <v>47755</v>
      </c>
    </row>
    <row r="20" spans="1:7" ht="12.75">
      <c r="A20" s="52">
        <v>66</v>
      </c>
      <c r="B20" s="52" t="s">
        <v>5</v>
      </c>
      <c r="C20" s="59">
        <v>20163.18</v>
      </c>
      <c r="D20" s="59">
        <f>+E20-C20</f>
        <v>1760.5499999999993</v>
      </c>
      <c r="E20" s="59">
        <v>21923.73</v>
      </c>
      <c r="F20" s="59">
        <v>25060</v>
      </c>
      <c r="G20" s="59">
        <v>25060</v>
      </c>
    </row>
    <row r="21" spans="1:7" ht="12.75">
      <c r="A21" s="52">
        <v>67</v>
      </c>
      <c r="B21" s="52" t="s">
        <v>163</v>
      </c>
      <c r="C21" s="59">
        <v>263077.46</v>
      </c>
      <c r="D21" s="59">
        <f>+E21-C21</f>
        <v>-38438.76000000001</v>
      </c>
      <c r="E21" s="59">
        <v>224638.7</v>
      </c>
      <c r="F21" s="59">
        <v>183468.7</v>
      </c>
      <c r="G21" s="59">
        <v>183468.7</v>
      </c>
    </row>
    <row r="22" spans="3:9" ht="12.75">
      <c r="C22" s="18"/>
      <c r="E22" s="18"/>
      <c r="I22" s="18"/>
    </row>
    <row r="23" spans="1:9" s="58" customFormat="1" ht="12.75">
      <c r="A23" s="58">
        <v>7</v>
      </c>
      <c r="B23" s="58" t="s">
        <v>51</v>
      </c>
      <c r="C23" s="18">
        <v>0</v>
      </c>
      <c r="D23" s="18">
        <f>+E23-C23</f>
        <v>0</v>
      </c>
      <c r="E23" s="18">
        <v>0</v>
      </c>
      <c r="F23" s="18">
        <v>0</v>
      </c>
      <c r="G23" s="18">
        <v>0</v>
      </c>
      <c r="I23" s="18"/>
    </row>
    <row r="24" spans="3:9" ht="12.75">
      <c r="C24" s="18"/>
      <c r="E24" s="18"/>
      <c r="I24" s="18"/>
    </row>
    <row r="25" spans="1:7" ht="12.75">
      <c r="A25" s="58">
        <v>92</v>
      </c>
      <c r="B25" s="58" t="s">
        <v>61</v>
      </c>
      <c r="C25" s="18">
        <f>+C26</f>
        <v>12811.51</v>
      </c>
      <c r="D25" s="18">
        <f>+D26</f>
        <v>1947.3099999999995</v>
      </c>
      <c r="E25" s="18">
        <f>+E26</f>
        <v>14758.82</v>
      </c>
      <c r="F25" s="18">
        <f>+F26</f>
        <v>0</v>
      </c>
      <c r="G25" s="18">
        <f>+G26</f>
        <v>0</v>
      </c>
    </row>
    <row r="26" spans="1:9" ht="12.75">
      <c r="A26" s="50">
        <v>922</v>
      </c>
      <c r="B26" s="52" t="s">
        <v>143</v>
      </c>
      <c r="C26" s="49">
        <v>12811.51</v>
      </c>
      <c r="D26" s="49">
        <f>+E26-C26</f>
        <v>1947.3099999999995</v>
      </c>
      <c r="E26" s="49">
        <v>14758.82</v>
      </c>
      <c r="I26" s="18"/>
    </row>
    <row r="27" spans="2:9" ht="12.75">
      <c r="B27" s="52"/>
      <c r="I27" s="58"/>
    </row>
    <row r="28" spans="1:9" ht="12.75">
      <c r="A28" s="60"/>
      <c r="B28" s="56" t="s">
        <v>43</v>
      </c>
      <c r="C28" s="61">
        <f>+C15+C25</f>
        <v>1766038.57</v>
      </c>
      <c r="D28" s="61">
        <f>+D15+D25</f>
        <v>249878.87</v>
      </c>
      <c r="E28" s="61">
        <f>+E15+E25</f>
        <v>2015917.4400000002</v>
      </c>
      <c r="F28" s="61">
        <f>+F15+F25</f>
        <v>1889340.3</v>
      </c>
      <c r="G28" s="61">
        <f>+G15+G25</f>
        <v>1889340.3</v>
      </c>
      <c r="I28" s="58"/>
    </row>
    <row r="30" spans="2:11" ht="18">
      <c r="B30" s="53"/>
      <c r="D30" s="85"/>
      <c r="K30" s="49"/>
    </row>
    <row r="31" ht="15.75">
      <c r="B31" s="47" t="s">
        <v>55</v>
      </c>
    </row>
    <row r="33" spans="1:7" ht="12.75">
      <c r="A33" s="56" t="s">
        <v>1</v>
      </c>
      <c r="B33" s="56" t="s">
        <v>56</v>
      </c>
      <c r="C33" s="57" t="s">
        <v>77</v>
      </c>
      <c r="D33" s="57" t="s">
        <v>62</v>
      </c>
      <c r="E33" s="57" t="s">
        <v>120</v>
      </c>
      <c r="F33" s="57" t="s">
        <v>80</v>
      </c>
      <c r="G33" s="57" t="s">
        <v>122</v>
      </c>
    </row>
    <row r="35" spans="1:7" ht="12.75">
      <c r="A35" s="58">
        <v>3</v>
      </c>
      <c r="B35" s="58" t="s">
        <v>8</v>
      </c>
      <c r="C35" s="18">
        <f>SUM(C37:C41)</f>
        <v>1731472.3800000001</v>
      </c>
      <c r="D35" s="18">
        <f>SUM(D37:D41)</f>
        <v>187397.92</v>
      </c>
      <c r="E35" s="18">
        <f>SUM(E37:E41)</f>
        <v>1918870.3</v>
      </c>
      <c r="F35" s="18">
        <f>SUM(F37:F41)</f>
        <v>1873230.3</v>
      </c>
      <c r="G35" s="18">
        <f>SUM(G37:G41)</f>
        <v>1873230.3</v>
      </c>
    </row>
    <row r="36" spans="3:5" ht="12.75">
      <c r="C36" s="18"/>
      <c r="E36" s="18"/>
    </row>
    <row r="37" spans="1:7" ht="12.75">
      <c r="A37" s="52">
        <v>31</v>
      </c>
      <c r="B37" s="52" t="s">
        <v>9</v>
      </c>
      <c r="C37" s="59">
        <f>+'POSEBNI DIO'!D169</f>
        <v>1350849.99</v>
      </c>
      <c r="D37" s="59">
        <f>+'POSEBNI DIO'!E169</f>
        <v>176105.01</v>
      </c>
      <c r="E37" s="59">
        <f>+'POSEBNI DIO'!F169</f>
        <v>1526955</v>
      </c>
      <c r="F37" s="59">
        <f>+'POSEBNI DIO'!G169</f>
        <v>1488425</v>
      </c>
      <c r="G37" s="59">
        <f>+'POSEBNI DIO'!H169</f>
        <v>1488425</v>
      </c>
    </row>
    <row r="38" spans="1:7" ht="12.75">
      <c r="A38" s="163">
        <v>32</v>
      </c>
      <c r="B38" s="163" t="s">
        <v>10</v>
      </c>
      <c r="C38" s="59">
        <f>+'POSEBNI DIO'!D170</f>
        <v>289325.67000000004</v>
      </c>
      <c r="D38" s="59">
        <f>+'POSEBNI DIO'!E170</f>
        <v>-18366.370000000003</v>
      </c>
      <c r="E38" s="59">
        <f>+'POSEBNI DIO'!F170</f>
        <v>270959.30000000005</v>
      </c>
      <c r="F38" s="59">
        <f>+'POSEBNI DIO'!G170</f>
        <v>263849.30000000005</v>
      </c>
      <c r="G38" s="59">
        <f>+'POSEBNI DIO'!H170</f>
        <v>263849.30000000005</v>
      </c>
    </row>
    <row r="39" spans="1:7" ht="12.75">
      <c r="A39" s="163">
        <v>34</v>
      </c>
      <c r="B39" s="163" t="s">
        <v>11</v>
      </c>
      <c r="C39" s="59">
        <f>+'POSEBNI DIO'!D171</f>
        <v>1000</v>
      </c>
      <c r="D39" s="59">
        <f>+'POSEBNI DIO'!E171</f>
        <v>0</v>
      </c>
      <c r="E39" s="59">
        <f>+'POSEBNI DIO'!F171</f>
        <v>1000</v>
      </c>
      <c r="F39" s="59">
        <f>+'POSEBNI DIO'!G171</f>
        <v>1000</v>
      </c>
      <c r="G39" s="59">
        <f>+'POSEBNI DIO'!H171</f>
        <v>1000</v>
      </c>
    </row>
    <row r="40" spans="1:7" ht="12.75">
      <c r="A40" s="163">
        <v>37</v>
      </c>
      <c r="B40" s="163" t="s">
        <v>12</v>
      </c>
      <c r="C40" s="59">
        <f>+'POSEBNI DIO'!D172</f>
        <v>89485</v>
      </c>
      <c r="D40" s="59">
        <f>+'POSEBNI DIO'!E172</f>
        <v>30471</v>
      </c>
      <c r="E40" s="59">
        <f>+'POSEBNI DIO'!F172</f>
        <v>119956</v>
      </c>
      <c r="F40" s="59">
        <f>+'POSEBNI DIO'!G172</f>
        <v>119956</v>
      </c>
      <c r="G40" s="59">
        <f>+'POSEBNI DIO'!H172</f>
        <v>119956</v>
      </c>
    </row>
    <row r="41" spans="1:7" ht="12.75">
      <c r="A41" s="163">
        <v>38</v>
      </c>
      <c r="B41" s="163" t="s">
        <v>133</v>
      </c>
      <c r="C41" s="59">
        <f>+'POSEBNI DIO'!D173</f>
        <v>811.72</v>
      </c>
      <c r="D41" s="59">
        <f>+'POSEBNI DIO'!E173</f>
        <v>-811.72</v>
      </c>
      <c r="E41" s="59">
        <f>+'POSEBNI DIO'!F173</f>
        <v>0</v>
      </c>
      <c r="F41" s="59">
        <f>+'POSEBNI DIO'!G173</f>
        <v>0</v>
      </c>
      <c r="G41" s="59">
        <f>+'POSEBNI DIO'!H173</f>
        <v>0</v>
      </c>
    </row>
    <row r="43" spans="1:7" ht="12.75">
      <c r="A43" s="58">
        <v>4</v>
      </c>
      <c r="B43" s="58" t="s">
        <v>15</v>
      </c>
      <c r="C43" s="18">
        <f>+C46+C45+C47</f>
        <v>34566.19</v>
      </c>
      <c r="D43" s="18">
        <f>+D46+D45+D47</f>
        <v>62480.95</v>
      </c>
      <c r="E43" s="18">
        <f>+E46+E45+E47</f>
        <v>97047.14</v>
      </c>
      <c r="F43" s="18">
        <f>+F46+F45+F47</f>
        <v>16110</v>
      </c>
      <c r="G43" s="18">
        <f>+G46+G45+G47</f>
        <v>16110</v>
      </c>
    </row>
    <row r="44" spans="1:7" ht="12.75">
      <c r="A44" s="58"/>
      <c r="B44" s="58"/>
      <c r="C44" s="18"/>
      <c r="D44" s="18"/>
      <c r="E44" s="18"/>
      <c r="F44" s="18"/>
      <c r="G44" s="18"/>
    </row>
    <row r="45" spans="1:7" ht="12.75">
      <c r="A45" s="52">
        <v>41</v>
      </c>
      <c r="B45" s="52" t="s">
        <v>81</v>
      </c>
      <c r="C45" s="59">
        <f>+'POSEBNI DIO'!D175</f>
        <v>1500</v>
      </c>
      <c r="D45" s="59">
        <f>+'POSEBNI DIO'!E175</f>
        <v>-1500</v>
      </c>
      <c r="E45" s="59">
        <f>+'POSEBNI DIO'!F175</f>
        <v>0</v>
      </c>
      <c r="F45" s="59">
        <f>+'POSEBNI DIO'!G175</f>
        <v>0</v>
      </c>
      <c r="G45" s="59">
        <f>+'POSEBNI DIO'!H175</f>
        <v>0</v>
      </c>
    </row>
    <row r="46" spans="1:7" ht="12.75">
      <c r="A46" s="52">
        <v>42</v>
      </c>
      <c r="B46" s="52" t="s">
        <v>16</v>
      </c>
      <c r="C46" s="59">
        <f>+'POSEBNI DIO'!D176</f>
        <v>33066.19</v>
      </c>
      <c r="D46" s="59">
        <f>+'POSEBNI DIO'!E176</f>
        <v>5605.949999999999</v>
      </c>
      <c r="E46" s="59">
        <f>+'POSEBNI DIO'!F176</f>
        <v>38672.14</v>
      </c>
      <c r="F46" s="59">
        <f>+'POSEBNI DIO'!G176</f>
        <v>16110</v>
      </c>
      <c r="G46" s="59">
        <f>+'POSEBNI DIO'!H176</f>
        <v>16110</v>
      </c>
    </row>
    <row r="47" spans="1:7" ht="12.75">
      <c r="A47" s="157">
        <v>45</v>
      </c>
      <c r="B47" s="157" t="s">
        <v>142</v>
      </c>
      <c r="C47" s="59">
        <f>+'POSEBNI DIO'!D177</f>
        <v>0</v>
      </c>
      <c r="D47" s="59">
        <f>+'POSEBNI DIO'!E177</f>
        <v>58375</v>
      </c>
      <c r="E47" s="59">
        <f>+'POSEBNI DIO'!F177</f>
        <v>58375</v>
      </c>
      <c r="F47" s="59">
        <f>+'POSEBNI DIO'!G177</f>
        <v>0</v>
      </c>
      <c r="G47" s="59">
        <f>+'POSEBNI DIO'!H177</f>
        <v>0</v>
      </c>
    </row>
    <row r="49" spans="1:7" ht="12.75">
      <c r="A49" s="60"/>
      <c r="B49" s="56" t="s">
        <v>78</v>
      </c>
      <c r="C49" s="61">
        <f>+C35+C43</f>
        <v>1766038.57</v>
      </c>
      <c r="D49" s="61">
        <f>+D35+D43</f>
        <v>249878.87</v>
      </c>
      <c r="E49" s="61">
        <f>+E35+E43</f>
        <v>2015917.44</v>
      </c>
      <c r="F49" s="61">
        <f>+F35+F43</f>
        <v>1889340.3</v>
      </c>
      <c r="G49" s="61">
        <f>+G35+G43</f>
        <v>1889340.3</v>
      </c>
    </row>
    <row r="50" spans="3:5" ht="12.75">
      <c r="C50" s="59"/>
      <c r="E50" s="59"/>
    </row>
    <row r="54" ht="15.75">
      <c r="A54" s="47" t="s">
        <v>141</v>
      </c>
    </row>
    <row r="56" spans="1:7" ht="12.75">
      <c r="A56" s="60"/>
      <c r="B56" s="56" t="s">
        <v>140</v>
      </c>
      <c r="C56" s="57" t="s">
        <v>77</v>
      </c>
      <c r="D56" s="57" t="s">
        <v>62</v>
      </c>
      <c r="E56" s="57" t="s">
        <v>120</v>
      </c>
      <c r="F56" s="57" t="s">
        <v>80</v>
      </c>
      <c r="G56" s="57" t="s">
        <v>122</v>
      </c>
    </row>
    <row r="57" spans="2:7" ht="12.75">
      <c r="B57" s="58"/>
      <c r="C57" s="18"/>
      <c r="D57" s="18"/>
      <c r="E57" s="18"/>
      <c r="F57" s="18"/>
      <c r="G57" s="18"/>
    </row>
    <row r="58" spans="1:7" ht="12.75">
      <c r="A58" s="50">
        <v>11001</v>
      </c>
      <c r="B58" s="50" t="s">
        <v>66</v>
      </c>
      <c r="C58" s="68">
        <f>+'POSEBNI DIO'!D181</f>
        <v>94724.26000000001</v>
      </c>
      <c r="D58" s="68">
        <f>+'POSEBNI DIO'!E181</f>
        <v>13061.239999999993</v>
      </c>
      <c r="E58" s="68">
        <f>+'POSEBNI DIO'!F181</f>
        <v>107785.5</v>
      </c>
      <c r="F58" s="68">
        <f>+'POSEBNI DIO'!G181</f>
        <v>66615.5</v>
      </c>
      <c r="G58" s="68">
        <f>+'POSEBNI DIO'!H181</f>
        <v>66615.5</v>
      </c>
    </row>
    <row r="59" spans="1:7" ht="12.75">
      <c r="A59" s="50">
        <v>32300</v>
      </c>
      <c r="B59" s="52" t="s">
        <v>67</v>
      </c>
      <c r="C59" s="68">
        <f>+'POSEBNI DIO'!D182</f>
        <v>19778</v>
      </c>
      <c r="D59" s="68">
        <f>+'POSEBNI DIO'!E182</f>
        <v>1714.1399999999994</v>
      </c>
      <c r="E59" s="68">
        <f>+'POSEBNI DIO'!F182</f>
        <v>21492.14</v>
      </c>
      <c r="F59" s="68">
        <f>+'POSEBNI DIO'!G182</f>
        <v>15560</v>
      </c>
      <c r="G59" s="68">
        <f>+'POSEBNI DIO'!H182</f>
        <v>15560</v>
      </c>
    </row>
    <row r="60" spans="1:7" ht="12.75">
      <c r="A60" s="50">
        <v>47300</v>
      </c>
      <c r="B60" s="52" t="s">
        <v>68</v>
      </c>
      <c r="C60" s="68">
        <f>+'POSEBNI DIO'!D183</f>
        <v>45300</v>
      </c>
      <c r="D60" s="68">
        <f>+'POSEBNI DIO'!E183</f>
        <v>5455</v>
      </c>
      <c r="E60" s="68">
        <f>+'POSEBNI DIO'!F183</f>
        <v>50755</v>
      </c>
      <c r="F60" s="68">
        <f>+'POSEBNI DIO'!G183</f>
        <v>47755</v>
      </c>
      <c r="G60" s="68">
        <f>+'POSEBNI DIO'!H183</f>
        <v>47755</v>
      </c>
    </row>
    <row r="61" spans="1:7" ht="12.75">
      <c r="A61" s="50">
        <v>48005</v>
      </c>
      <c r="B61" s="52" t="s">
        <v>69</v>
      </c>
      <c r="C61" s="68">
        <f>+'POSEBNI DIO'!D184</f>
        <v>166853.2</v>
      </c>
      <c r="D61" s="68">
        <f>+'POSEBNI DIO'!E184</f>
        <v>-50000</v>
      </c>
      <c r="E61" s="68">
        <f>+'POSEBNI DIO'!F184</f>
        <v>116853.2</v>
      </c>
      <c r="F61" s="68">
        <f>+'POSEBNI DIO'!G184</f>
        <v>116853.2</v>
      </c>
      <c r="G61" s="68">
        <f>+'POSEBNI DIO'!H184</f>
        <v>116853.2</v>
      </c>
    </row>
    <row r="62" spans="1:7" ht="12.75">
      <c r="A62" s="50">
        <v>48006</v>
      </c>
      <c r="B62" s="52" t="s">
        <v>82</v>
      </c>
      <c r="C62" s="68">
        <f>+'POSEBNI DIO'!D185</f>
        <v>1500</v>
      </c>
      <c r="D62" s="68">
        <f>+'POSEBNI DIO'!E185</f>
        <v>-1500</v>
      </c>
      <c r="E62" s="68">
        <f>+'POSEBNI DIO'!F185</f>
        <v>0</v>
      </c>
      <c r="F62" s="68">
        <f>+'POSEBNI DIO'!G185</f>
        <v>0</v>
      </c>
      <c r="G62" s="68">
        <f>+'POSEBNI DIO'!H185</f>
        <v>0</v>
      </c>
    </row>
    <row r="63" spans="1:7" ht="12.75">
      <c r="A63" s="50">
        <v>53060</v>
      </c>
      <c r="B63" s="52" t="s">
        <v>70</v>
      </c>
      <c r="C63" s="68">
        <f>+'POSEBNI DIO'!D186</f>
        <v>200</v>
      </c>
      <c r="D63" s="68">
        <f>+'POSEBNI DIO'!E186</f>
        <v>0</v>
      </c>
      <c r="E63" s="68">
        <f>+'POSEBNI DIO'!F186</f>
        <v>200</v>
      </c>
      <c r="F63" s="68">
        <f>+'POSEBNI DIO'!G186</f>
        <v>200</v>
      </c>
      <c r="G63" s="68">
        <f>+'POSEBNI DIO'!H186</f>
        <v>200</v>
      </c>
    </row>
    <row r="64" spans="1:7" ht="12.75">
      <c r="A64" s="50">
        <v>53082</v>
      </c>
      <c r="B64" s="52" t="s">
        <v>71</v>
      </c>
      <c r="C64" s="68">
        <f>+'POSEBNI DIO'!D187</f>
        <v>1341830</v>
      </c>
      <c r="D64" s="68">
        <f>+'POSEBNI DIO'!E187</f>
        <v>172398</v>
      </c>
      <c r="E64" s="68">
        <f>+'POSEBNI DIO'!F187</f>
        <v>1514228</v>
      </c>
      <c r="F64" s="68">
        <f>+'POSEBNI DIO'!G187</f>
        <v>1514228</v>
      </c>
      <c r="G64" s="68">
        <f>+'POSEBNI DIO'!H187</f>
        <v>1514228</v>
      </c>
    </row>
    <row r="65" spans="1:7" ht="12.75">
      <c r="A65" s="50">
        <v>53102</v>
      </c>
      <c r="B65" s="52" t="s">
        <v>132</v>
      </c>
      <c r="C65" s="68">
        <f>+'POSEBNI DIO'!D188</f>
        <v>811.72</v>
      </c>
      <c r="D65" s="68">
        <f>+'POSEBNI DIO'!E188</f>
        <v>-811.72</v>
      </c>
      <c r="E65" s="68">
        <f>+'POSEBNI DIO'!F188</f>
        <v>0</v>
      </c>
      <c r="F65" s="68">
        <f>+'POSEBNI DIO'!G188</f>
        <v>0</v>
      </c>
      <c r="G65" s="68">
        <f>+'POSEBNI DIO'!H188</f>
        <v>0</v>
      </c>
    </row>
    <row r="66" spans="1:7" ht="12.75">
      <c r="A66" s="50">
        <v>55502</v>
      </c>
      <c r="B66" s="52" t="s">
        <v>73</v>
      </c>
      <c r="C66" s="68">
        <f>+'POSEBNI DIO'!D189</f>
        <v>83241.39</v>
      </c>
      <c r="D66" s="68">
        <f>+'POSEBNI DIO'!E189</f>
        <v>109862.21</v>
      </c>
      <c r="E66" s="68">
        <f>+'POSEBNI DIO'!F189</f>
        <v>193103.6</v>
      </c>
      <c r="F66" s="68">
        <f>+'POSEBNI DIO'!G189</f>
        <v>118628.6</v>
      </c>
      <c r="G66" s="68">
        <f>+'POSEBNI DIO'!H189</f>
        <v>118628.6</v>
      </c>
    </row>
    <row r="67" spans="1:7" ht="12.75">
      <c r="A67" s="50">
        <v>62300</v>
      </c>
      <c r="B67" s="52" t="s">
        <v>72</v>
      </c>
      <c r="C67" s="68">
        <f>+'POSEBNI DIO'!D190</f>
        <v>11800</v>
      </c>
      <c r="D67" s="68">
        <f>+'POSEBNI DIO'!E190</f>
        <v>-300</v>
      </c>
      <c r="E67" s="68">
        <f>+'POSEBNI DIO'!F190</f>
        <v>11500</v>
      </c>
      <c r="F67" s="68">
        <f>+'POSEBNI DIO'!G190</f>
        <v>9500</v>
      </c>
      <c r="G67" s="68">
        <f>+'POSEBNI DIO'!H190</f>
        <v>9500</v>
      </c>
    </row>
    <row r="68" spans="1:7" ht="12.75">
      <c r="A68" s="60"/>
      <c r="B68" s="56" t="s">
        <v>43</v>
      </c>
      <c r="C68" s="61">
        <f>SUM(C58:C67)</f>
        <v>1766038.5699999998</v>
      </c>
      <c r="D68" s="61">
        <f>SUM(D58:D67)</f>
        <v>249878.87</v>
      </c>
      <c r="E68" s="61">
        <f>SUM(E58:E67)</f>
        <v>2015917.4400000002</v>
      </c>
      <c r="F68" s="61">
        <f>SUM(F58:F67)</f>
        <v>1889340.3</v>
      </c>
      <c r="G68" s="61">
        <f>SUM(G58:G67)</f>
        <v>1889340.3</v>
      </c>
    </row>
    <row r="72" ht="12.75">
      <c r="F72" s="62" t="s">
        <v>74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3"/>
  <sheetViews>
    <sheetView view="pageBreakPreview" zoomScale="60" zoomScalePageLayoutView="0" workbookViewId="0" topLeftCell="A1">
      <selection activeCell="D201" sqref="D201"/>
    </sheetView>
  </sheetViews>
  <sheetFormatPr defaultColWidth="9.140625" defaultRowHeight="12.75"/>
  <cols>
    <col min="1" max="1" width="9.140625" style="71" customWidth="1"/>
    <col min="2" max="2" width="9.140625" style="0" customWidth="1"/>
    <col min="3" max="3" width="64.140625" style="0" customWidth="1"/>
    <col min="4" max="4" width="16.57421875" style="12" customWidth="1"/>
    <col min="5" max="5" width="14.8515625" style="80" customWidth="1"/>
    <col min="6" max="6" width="16.140625" style="12" customWidth="1"/>
    <col min="7" max="7" width="16.00390625" style="12" customWidth="1"/>
    <col min="8" max="8" width="15.140625" style="12" customWidth="1"/>
    <col min="11" max="11" width="14.57421875" style="87" bestFit="1" customWidth="1"/>
    <col min="12" max="12" width="14.57421875" style="0" bestFit="1" customWidth="1"/>
  </cols>
  <sheetData>
    <row r="1" ht="12.75">
      <c r="A1" s="69" t="s">
        <v>75</v>
      </c>
    </row>
    <row r="2" spans="1:5" ht="15.75">
      <c r="A2" s="70" t="s">
        <v>76</v>
      </c>
      <c r="B2" s="2"/>
      <c r="C2" s="2"/>
      <c r="D2" s="11"/>
      <c r="E2" s="81"/>
    </row>
    <row r="3" spans="1:8" ht="12.75">
      <c r="A3" s="168" t="s">
        <v>165</v>
      </c>
      <c r="H3" s="104" t="s">
        <v>104</v>
      </c>
    </row>
    <row r="4" ht="12.75">
      <c r="A4" s="168" t="s">
        <v>166</v>
      </c>
    </row>
    <row r="5" ht="12.75">
      <c r="A5" s="26"/>
    </row>
    <row r="6" ht="12.75">
      <c r="A6" s="26"/>
    </row>
    <row r="7" spans="1:8" ht="18">
      <c r="A7" s="168" t="s">
        <v>167</v>
      </c>
      <c r="C7" s="1"/>
      <c r="D7" s="13"/>
      <c r="E7" s="82"/>
      <c r="F7" s="13"/>
      <c r="G7" s="16"/>
      <c r="H7" s="16"/>
    </row>
    <row r="8" spans="3:8" ht="18">
      <c r="C8" s="3"/>
      <c r="D8" s="13"/>
      <c r="E8" s="82"/>
      <c r="F8" s="13"/>
      <c r="G8" s="16"/>
      <c r="H8" s="16"/>
    </row>
    <row r="9" spans="3:8" ht="18">
      <c r="C9" s="2" t="s">
        <v>121</v>
      </c>
      <c r="F9" s="13"/>
      <c r="G9" s="16"/>
      <c r="H9" s="16"/>
    </row>
    <row r="10" spans="3:5" ht="18">
      <c r="C10" s="100" t="s">
        <v>113</v>
      </c>
      <c r="D10" s="13"/>
      <c r="E10" s="82"/>
    </row>
    <row r="11" spans="1:3" ht="18">
      <c r="A11" s="1"/>
      <c r="C11" s="3"/>
    </row>
    <row r="13" spans="1:9" ht="18.75" customHeight="1">
      <c r="A13" s="115" t="s">
        <v>6</v>
      </c>
      <c r="B13" s="116" t="s">
        <v>1</v>
      </c>
      <c r="C13" s="116" t="s">
        <v>7</v>
      </c>
      <c r="D13" s="117" t="s">
        <v>77</v>
      </c>
      <c r="E13" s="118" t="s">
        <v>62</v>
      </c>
      <c r="F13" s="139" t="s">
        <v>120</v>
      </c>
      <c r="G13" s="117" t="s">
        <v>80</v>
      </c>
      <c r="H13" s="119" t="s">
        <v>122</v>
      </c>
      <c r="I13" s="6"/>
    </row>
    <row r="14" spans="1:11" s="9" customFormat="1" ht="12.75">
      <c r="A14" s="105">
        <v>2101</v>
      </c>
      <c r="B14" s="106" t="s">
        <v>83</v>
      </c>
      <c r="C14" s="106"/>
      <c r="D14" s="107"/>
      <c r="E14" s="108"/>
      <c r="F14" s="109"/>
      <c r="G14" s="110"/>
      <c r="H14" s="110"/>
      <c r="K14" s="88"/>
    </row>
    <row r="15" spans="1:8" ht="12.75">
      <c r="A15" s="126" t="s">
        <v>23</v>
      </c>
      <c r="B15" s="127" t="s">
        <v>123</v>
      </c>
      <c r="C15" s="127"/>
      <c r="D15" s="128"/>
      <c r="E15" s="129"/>
      <c r="F15" s="130"/>
      <c r="G15" s="131"/>
      <c r="H15" s="131"/>
    </row>
    <row r="16" spans="1:6" ht="12.75">
      <c r="A16" s="72">
        <v>48005</v>
      </c>
      <c r="B16" s="4" t="s">
        <v>45</v>
      </c>
      <c r="C16" s="5"/>
      <c r="D16" s="14"/>
      <c r="E16" s="83"/>
      <c r="F16" s="15"/>
    </row>
    <row r="17" spans="1:8" ht="12.75">
      <c r="A17" s="72"/>
      <c r="B17" s="10">
        <v>3</v>
      </c>
      <c r="C17" s="10" t="s">
        <v>8</v>
      </c>
      <c r="D17" s="144">
        <f>+D18+D19</f>
        <v>36904.2</v>
      </c>
      <c r="E17" s="144">
        <f>+E18+E19</f>
        <v>0</v>
      </c>
      <c r="F17" s="144">
        <f>+F18+F19</f>
        <v>36904.2</v>
      </c>
      <c r="G17" s="144">
        <f>+G18+G19</f>
        <v>36904.2</v>
      </c>
      <c r="H17" s="144">
        <f>+H18+H19</f>
        <v>36904.2</v>
      </c>
    </row>
    <row r="18" spans="1:9" ht="12.75">
      <c r="A18" s="72"/>
      <c r="B18" s="4">
        <v>32</v>
      </c>
      <c r="C18" s="4" t="s">
        <v>10</v>
      </c>
      <c r="D18" s="120">
        <v>35904.2</v>
      </c>
      <c r="E18" s="120">
        <f>+F18-D18</f>
        <v>0</v>
      </c>
      <c r="F18" s="120">
        <v>35904.2</v>
      </c>
      <c r="G18" s="120">
        <v>35904.2</v>
      </c>
      <c r="H18" s="120">
        <v>35904.2</v>
      </c>
      <c r="I18" s="8"/>
    </row>
    <row r="19" spans="1:8" ht="12.75">
      <c r="A19" s="72"/>
      <c r="B19" s="4">
        <v>34</v>
      </c>
      <c r="C19" s="4" t="s">
        <v>11</v>
      </c>
      <c r="D19" s="120">
        <v>1000</v>
      </c>
      <c r="E19" s="120">
        <f>+F19-D19</f>
        <v>0</v>
      </c>
      <c r="F19" s="120">
        <v>1000</v>
      </c>
      <c r="G19" s="120">
        <v>1000</v>
      </c>
      <c r="H19" s="120">
        <v>1000</v>
      </c>
    </row>
    <row r="20" spans="1:11" s="9" customFormat="1" ht="12.75">
      <c r="A20" s="126" t="s">
        <v>18</v>
      </c>
      <c r="B20" s="127" t="s">
        <v>24</v>
      </c>
      <c r="C20" s="127"/>
      <c r="D20" s="135"/>
      <c r="E20" s="145"/>
      <c r="F20" s="135"/>
      <c r="G20" s="135"/>
      <c r="H20" s="135"/>
      <c r="K20" s="88"/>
    </row>
    <row r="21" spans="1:8" ht="12.75">
      <c r="A21" s="72">
        <v>48005</v>
      </c>
      <c r="B21" s="4" t="s">
        <v>45</v>
      </c>
      <c r="C21" s="5"/>
      <c r="D21" s="146"/>
      <c r="E21" s="147"/>
      <c r="F21" s="146"/>
      <c r="G21" s="148"/>
      <c r="H21" s="148"/>
    </row>
    <row r="22" spans="1:9" ht="12.75">
      <c r="A22" s="73"/>
      <c r="B22" s="10">
        <v>3</v>
      </c>
      <c r="C22" s="10" t="s">
        <v>8</v>
      </c>
      <c r="D22" s="80">
        <f>+D23+D24</f>
        <v>79949</v>
      </c>
      <c r="E22" s="80">
        <f>+E23+E24</f>
        <v>0</v>
      </c>
      <c r="F22" s="80">
        <f>+F23+F24</f>
        <v>79949</v>
      </c>
      <c r="G22" s="80">
        <f>+G23+G24</f>
        <v>79949</v>
      </c>
      <c r="H22" s="80">
        <f>+H23+H24</f>
        <v>79949</v>
      </c>
      <c r="I22" s="6"/>
    </row>
    <row r="23" spans="1:9" ht="12.75">
      <c r="A23" s="72"/>
      <c r="B23" s="4">
        <v>32</v>
      </c>
      <c r="C23" s="4" t="s">
        <v>10</v>
      </c>
      <c r="D23" s="121">
        <v>3664</v>
      </c>
      <c r="E23" s="121">
        <f>+F23-D23</f>
        <v>0</v>
      </c>
      <c r="F23" s="121">
        <v>3664</v>
      </c>
      <c r="G23" s="121">
        <v>3664</v>
      </c>
      <c r="H23" s="121">
        <v>3664</v>
      </c>
      <c r="I23" s="8"/>
    </row>
    <row r="24" spans="1:9" ht="12.75">
      <c r="A24" s="72"/>
      <c r="B24" s="4">
        <v>37</v>
      </c>
      <c r="C24" s="4" t="s">
        <v>12</v>
      </c>
      <c r="D24" s="121">
        <v>76285</v>
      </c>
      <c r="E24" s="121">
        <f>+F24-D24</f>
        <v>0</v>
      </c>
      <c r="F24" s="121">
        <v>76285</v>
      </c>
      <c r="G24" s="121">
        <v>76285</v>
      </c>
      <c r="H24" s="121">
        <v>76285</v>
      </c>
      <c r="I24" s="8"/>
    </row>
    <row r="25" spans="1:9" ht="12.75">
      <c r="A25" s="126" t="s">
        <v>39</v>
      </c>
      <c r="B25" s="127" t="s">
        <v>124</v>
      </c>
      <c r="C25" s="132"/>
      <c r="D25" s="149"/>
      <c r="E25" s="145"/>
      <c r="F25" s="149"/>
      <c r="G25" s="150"/>
      <c r="H25" s="150"/>
      <c r="I25" s="6"/>
    </row>
    <row r="26" spans="1:9" ht="12.75">
      <c r="A26" s="72">
        <v>32300</v>
      </c>
      <c r="B26" s="5" t="s">
        <v>14</v>
      </c>
      <c r="C26" s="5"/>
      <c r="D26" s="148"/>
      <c r="E26" s="147"/>
      <c r="F26" s="148"/>
      <c r="G26" s="148"/>
      <c r="H26" s="148"/>
      <c r="I26" s="6"/>
    </row>
    <row r="27" spans="1:8" ht="12.75">
      <c r="A27" s="72"/>
      <c r="B27" s="10">
        <v>3</v>
      </c>
      <c r="C27" s="10" t="s">
        <v>8</v>
      </c>
      <c r="D27" s="80">
        <f>+D28</f>
        <v>7600</v>
      </c>
      <c r="E27" s="80">
        <f>+E28</f>
        <v>180</v>
      </c>
      <c r="F27" s="80">
        <f>+F28</f>
        <v>7780</v>
      </c>
      <c r="G27" s="80">
        <f>+G28</f>
        <v>7780</v>
      </c>
      <c r="H27" s="80">
        <f>+H28</f>
        <v>7780</v>
      </c>
    </row>
    <row r="28" spans="1:9" ht="12.75">
      <c r="A28" s="72"/>
      <c r="B28" s="4">
        <v>32</v>
      </c>
      <c r="C28" s="4" t="s">
        <v>10</v>
      </c>
      <c r="D28" s="121">
        <v>7600</v>
      </c>
      <c r="E28" s="121">
        <f>+F28-D28</f>
        <v>180</v>
      </c>
      <c r="F28" s="122">
        <f>15560*0.5</f>
        <v>7780</v>
      </c>
      <c r="G28" s="122">
        <f>15560*0.5</f>
        <v>7780</v>
      </c>
      <c r="H28" s="122">
        <f>15560*0.5</f>
        <v>7780</v>
      </c>
      <c r="I28" s="8"/>
    </row>
    <row r="29" spans="1:11" s="9" customFormat="1" ht="12.75">
      <c r="A29" s="133" t="s">
        <v>85</v>
      </c>
      <c r="B29" s="134" t="s">
        <v>57</v>
      </c>
      <c r="C29" s="134"/>
      <c r="D29" s="135"/>
      <c r="E29" s="135"/>
      <c r="F29" s="135"/>
      <c r="G29" s="135"/>
      <c r="H29" s="135"/>
      <c r="I29" s="125"/>
      <c r="K29" s="88"/>
    </row>
    <row r="30" spans="1:10" ht="12.75">
      <c r="A30" s="63">
        <v>53082</v>
      </c>
      <c r="B30" s="8" t="s">
        <v>44</v>
      </c>
      <c r="D30" s="148"/>
      <c r="F30" s="148"/>
      <c r="G30" s="148"/>
      <c r="H30" s="148"/>
      <c r="I30" s="6"/>
      <c r="J30" s="6"/>
    </row>
    <row r="31" spans="1:9" ht="12.75">
      <c r="A31" s="63"/>
      <c r="B31" s="9">
        <v>3</v>
      </c>
      <c r="C31" s="9" t="s">
        <v>8</v>
      </c>
      <c r="D31" s="80">
        <f>+D32+D33+D34</f>
        <v>1267000</v>
      </c>
      <c r="E31" s="80">
        <f>+E32+E33+E34</f>
        <v>148590</v>
      </c>
      <c r="F31" s="80">
        <f>+F32+F33+F34</f>
        <v>1415590</v>
      </c>
      <c r="G31" s="80">
        <f>+G32+G33+G34</f>
        <v>1415590</v>
      </c>
      <c r="H31" s="80">
        <f>+H32+H33+H34</f>
        <v>1415590</v>
      </c>
      <c r="I31" s="7"/>
    </row>
    <row r="32" spans="1:9" ht="12.75">
      <c r="A32" s="63"/>
      <c r="B32" s="8">
        <v>31</v>
      </c>
      <c r="C32" s="8" t="s">
        <v>9</v>
      </c>
      <c r="D32" s="121">
        <v>1235000</v>
      </c>
      <c r="E32" s="121">
        <f>+F32-D32</f>
        <v>130450</v>
      </c>
      <c r="F32" s="121">
        <v>1365450</v>
      </c>
      <c r="G32" s="121">
        <v>1365450</v>
      </c>
      <c r="H32" s="121">
        <v>1365450</v>
      </c>
      <c r="I32" s="6"/>
    </row>
    <row r="33" spans="1:8" ht="12.75">
      <c r="A33" s="63"/>
      <c r="B33" s="8">
        <v>32</v>
      </c>
      <c r="C33" s="8" t="s">
        <v>10</v>
      </c>
      <c r="D33" s="121">
        <v>32000</v>
      </c>
      <c r="E33" s="121">
        <f>+F33-D33</f>
        <v>18140</v>
      </c>
      <c r="F33" s="121">
        <v>50140</v>
      </c>
      <c r="G33" s="121">
        <v>50140</v>
      </c>
      <c r="H33" s="121">
        <v>50140</v>
      </c>
    </row>
    <row r="34" spans="1:9" ht="12.75">
      <c r="A34" s="72"/>
      <c r="B34" s="4">
        <v>34</v>
      </c>
      <c r="C34" s="4" t="s">
        <v>11</v>
      </c>
      <c r="D34" s="120">
        <v>0</v>
      </c>
      <c r="E34" s="120">
        <f>+F34-D34</f>
        <v>0</v>
      </c>
      <c r="F34" s="120">
        <v>0</v>
      </c>
      <c r="G34" s="120">
        <v>0</v>
      </c>
      <c r="H34" s="120">
        <v>0</v>
      </c>
      <c r="I34" s="7"/>
    </row>
    <row r="35" spans="1:8" ht="12.75">
      <c r="A35" s="111" t="s">
        <v>88</v>
      </c>
      <c r="B35" s="106" t="s">
        <v>86</v>
      </c>
      <c r="C35" s="106"/>
      <c r="D35" s="113"/>
      <c r="E35" s="108"/>
      <c r="F35" s="113"/>
      <c r="G35" s="113"/>
      <c r="H35" s="113"/>
    </row>
    <row r="36" spans="1:8" ht="12.75">
      <c r="A36" s="136" t="s">
        <v>25</v>
      </c>
      <c r="B36" s="127" t="s">
        <v>26</v>
      </c>
      <c r="C36" s="127"/>
      <c r="D36" s="135"/>
      <c r="E36" s="129"/>
      <c r="F36" s="135"/>
      <c r="G36" s="135"/>
      <c r="H36" s="135"/>
    </row>
    <row r="37" spans="1:8" ht="12.75">
      <c r="A37" s="75" t="s">
        <v>46</v>
      </c>
      <c r="B37" s="4" t="s">
        <v>146</v>
      </c>
      <c r="C37" s="5"/>
      <c r="D37" s="146"/>
      <c r="E37" s="83"/>
      <c r="F37" s="146"/>
      <c r="G37" s="148"/>
      <c r="H37" s="148"/>
    </row>
    <row r="38" spans="1:12" ht="12.75">
      <c r="A38" s="74"/>
      <c r="B38" s="10">
        <v>3</v>
      </c>
      <c r="C38" s="10" t="s">
        <v>8</v>
      </c>
      <c r="D38" s="80">
        <f>+D39+D40</f>
        <v>34844.5</v>
      </c>
      <c r="E38" s="80">
        <f>+E39+E40</f>
        <v>30471</v>
      </c>
      <c r="F38" s="80">
        <f>+F39+F40</f>
        <v>65315.5</v>
      </c>
      <c r="G38" s="80">
        <f>+G39+G40</f>
        <v>65315.5</v>
      </c>
      <c r="H38" s="80">
        <f>+H39+H40</f>
        <v>65315.5</v>
      </c>
      <c r="L38" s="65"/>
    </row>
    <row r="39" spans="1:9" ht="12.75">
      <c r="A39" s="72"/>
      <c r="B39" s="4">
        <v>32</v>
      </c>
      <c r="C39" s="4" t="s">
        <v>10</v>
      </c>
      <c r="D39" s="121">
        <v>34844.5</v>
      </c>
      <c r="E39" s="121">
        <f>+F39-D39</f>
        <v>0</v>
      </c>
      <c r="F39" s="121">
        <f>33180.7+1663.8</f>
        <v>34844.5</v>
      </c>
      <c r="G39" s="121">
        <f>33180.7+1663.8</f>
        <v>34844.5</v>
      </c>
      <c r="H39" s="121">
        <f>33180.7+1663.8</f>
        <v>34844.5</v>
      </c>
      <c r="I39" s="8" t="s">
        <v>144</v>
      </c>
    </row>
    <row r="40" spans="1:9" ht="12.75">
      <c r="A40" s="72"/>
      <c r="B40" s="4">
        <v>37</v>
      </c>
      <c r="C40" s="4" t="s">
        <v>12</v>
      </c>
      <c r="D40" s="121">
        <v>0</v>
      </c>
      <c r="E40" s="121">
        <f>+F40-D40</f>
        <v>30471</v>
      </c>
      <c r="F40" s="121">
        <v>30471</v>
      </c>
      <c r="G40" s="121">
        <v>30471</v>
      </c>
      <c r="H40" s="121">
        <v>30471</v>
      </c>
      <c r="I40" s="8" t="s">
        <v>145</v>
      </c>
    </row>
    <row r="41" spans="1:9" ht="12.75">
      <c r="A41" s="105">
        <v>2301</v>
      </c>
      <c r="B41" s="112" t="s">
        <v>87</v>
      </c>
      <c r="C41" s="112"/>
      <c r="D41" s="113"/>
      <c r="E41" s="108"/>
      <c r="F41" s="113"/>
      <c r="G41" s="113"/>
      <c r="H41" s="113"/>
      <c r="I41" s="6"/>
    </row>
    <row r="42" spans="1:8" ht="12.75">
      <c r="A42" s="126" t="s">
        <v>20</v>
      </c>
      <c r="B42" s="134" t="s">
        <v>36</v>
      </c>
      <c r="C42" s="134"/>
      <c r="D42" s="135"/>
      <c r="E42" s="129"/>
      <c r="F42" s="135"/>
      <c r="G42" s="135"/>
      <c r="H42" s="135"/>
    </row>
    <row r="43" spans="1:8" ht="12.75">
      <c r="A43" s="63">
        <v>47300</v>
      </c>
      <c r="B43" s="8" t="s">
        <v>37</v>
      </c>
      <c r="D43" s="148"/>
      <c r="F43" s="148"/>
      <c r="G43" s="148"/>
      <c r="H43" s="148"/>
    </row>
    <row r="44" spans="1:8" ht="12.75">
      <c r="A44" s="63"/>
      <c r="B44" s="9">
        <v>3</v>
      </c>
      <c r="C44" s="9" t="s">
        <v>8</v>
      </c>
      <c r="D44" s="80">
        <f>+D45</f>
        <v>27000</v>
      </c>
      <c r="E44" s="80">
        <f>+E45</f>
        <v>-765</v>
      </c>
      <c r="F44" s="80">
        <f>+F45</f>
        <v>26235</v>
      </c>
      <c r="G44" s="80">
        <f>+G45</f>
        <v>26235</v>
      </c>
      <c r="H44" s="80">
        <f>+H45</f>
        <v>26235</v>
      </c>
    </row>
    <row r="45" spans="1:12" ht="12.75">
      <c r="A45" s="63"/>
      <c r="B45" s="8">
        <v>32</v>
      </c>
      <c r="C45" s="8" t="s">
        <v>10</v>
      </c>
      <c r="D45" s="121">
        <v>27000</v>
      </c>
      <c r="E45" s="121">
        <f>+F45-D45</f>
        <v>-765</v>
      </c>
      <c r="F45" s="121">
        <f>180*2.65*55</f>
        <v>26235</v>
      </c>
      <c r="G45" s="121">
        <f>180*2.65*55</f>
        <v>26235</v>
      </c>
      <c r="H45" s="121">
        <f>180*2.65*55</f>
        <v>26235</v>
      </c>
      <c r="I45" s="8" t="s">
        <v>147</v>
      </c>
      <c r="L45" s="89"/>
    </row>
    <row r="46" spans="1:12" ht="12.75">
      <c r="A46" s="63">
        <v>55502</v>
      </c>
      <c r="B46" s="8" t="s">
        <v>89</v>
      </c>
      <c r="D46" s="148"/>
      <c r="F46" s="148"/>
      <c r="G46" s="148"/>
      <c r="H46" s="148"/>
      <c r="L46" s="64"/>
    </row>
    <row r="47" spans="1:12" ht="12.75">
      <c r="A47" s="63"/>
      <c r="B47" s="9">
        <v>3</v>
      </c>
      <c r="C47" s="9" t="s">
        <v>8</v>
      </c>
      <c r="D47" s="80">
        <f>+D48</f>
        <v>784.39</v>
      </c>
      <c r="E47" s="80">
        <f>+E48</f>
        <v>-784.39</v>
      </c>
      <c r="F47" s="80">
        <f>+F48</f>
        <v>0</v>
      </c>
      <c r="G47" s="80">
        <f>+G48</f>
        <v>0</v>
      </c>
      <c r="H47" s="80">
        <f>+H48</f>
        <v>0</v>
      </c>
      <c r="L47" s="64"/>
    </row>
    <row r="48" spans="1:12" ht="12.75">
      <c r="A48" s="63"/>
      <c r="B48" s="8">
        <v>32</v>
      </c>
      <c r="C48" s="8" t="s">
        <v>10</v>
      </c>
      <c r="D48" s="121">
        <v>784.39</v>
      </c>
      <c r="E48" s="121">
        <f>+F48-D48</f>
        <v>-784.39</v>
      </c>
      <c r="F48" s="121">
        <v>0</v>
      </c>
      <c r="G48" s="121">
        <v>0</v>
      </c>
      <c r="H48" s="121">
        <v>0</v>
      </c>
      <c r="I48" s="8" t="s">
        <v>148</v>
      </c>
      <c r="L48" s="64"/>
    </row>
    <row r="49" spans="1:8" ht="12.75" hidden="1">
      <c r="A49" s="63">
        <v>55359</v>
      </c>
      <c r="B49" t="s">
        <v>59</v>
      </c>
      <c r="D49" s="148"/>
      <c r="F49" s="148"/>
      <c r="G49" s="148"/>
      <c r="H49" s="148"/>
    </row>
    <row r="50" spans="1:8" ht="12.75" hidden="1">
      <c r="A50" s="63"/>
      <c r="B50" s="9">
        <v>3</v>
      </c>
      <c r="C50" s="9" t="s">
        <v>8</v>
      </c>
      <c r="D50" s="80">
        <f>+D51</f>
        <v>0</v>
      </c>
      <c r="E50" s="80">
        <f>+E51</f>
        <v>0</v>
      </c>
      <c r="F50" s="80">
        <f>+F51</f>
        <v>0</v>
      </c>
      <c r="G50" s="80">
        <f>+G51</f>
        <v>0</v>
      </c>
      <c r="H50" s="80">
        <f>+H51</f>
        <v>0</v>
      </c>
    </row>
    <row r="51" spans="1:8" ht="12.75" hidden="1">
      <c r="A51" s="63"/>
      <c r="B51" s="8">
        <v>32</v>
      </c>
      <c r="C51" s="8" t="s">
        <v>10</v>
      </c>
      <c r="D51" s="121"/>
      <c r="E51" s="121"/>
      <c r="F51" s="121"/>
      <c r="G51" s="121"/>
      <c r="H51" s="121"/>
    </row>
    <row r="52" spans="1:8" ht="12.75" hidden="1">
      <c r="A52" s="63">
        <v>55254</v>
      </c>
      <c r="B52" t="s">
        <v>48</v>
      </c>
      <c r="D52" s="148"/>
      <c r="F52" s="148"/>
      <c r="G52" s="148"/>
      <c r="H52" s="148"/>
    </row>
    <row r="53" spans="1:8" ht="12.75" hidden="1">
      <c r="A53" s="63"/>
      <c r="B53" s="9">
        <v>3</v>
      </c>
      <c r="C53" s="9" t="s">
        <v>8</v>
      </c>
      <c r="D53" s="80">
        <f>+D54</f>
        <v>0</v>
      </c>
      <c r="E53" s="80">
        <f>+E54</f>
        <v>0</v>
      </c>
      <c r="F53" s="80">
        <f>+F54</f>
        <v>0</v>
      </c>
      <c r="G53" s="80">
        <f>+G54</f>
        <v>0</v>
      </c>
      <c r="H53" s="80">
        <f>+H54</f>
        <v>0</v>
      </c>
    </row>
    <row r="54" spans="1:8" ht="12.75" hidden="1">
      <c r="A54" s="63"/>
      <c r="B54" s="8">
        <v>32</v>
      </c>
      <c r="C54" s="8" t="s">
        <v>10</v>
      </c>
      <c r="D54" s="121"/>
      <c r="E54" s="121"/>
      <c r="F54" s="121"/>
      <c r="G54" s="121"/>
      <c r="H54" s="121"/>
    </row>
    <row r="55" spans="1:8" ht="12.75">
      <c r="A55" s="133" t="s">
        <v>19</v>
      </c>
      <c r="B55" s="127" t="s">
        <v>13</v>
      </c>
      <c r="C55" s="137"/>
      <c r="D55" s="135"/>
      <c r="E55" s="135"/>
      <c r="F55" s="135"/>
      <c r="G55" s="135"/>
      <c r="H55" s="135"/>
    </row>
    <row r="56" spans="1:9" ht="12.75">
      <c r="A56" s="63">
        <v>55502</v>
      </c>
      <c r="B56" s="8" t="s">
        <v>89</v>
      </c>
      <c r="D56" s="148"/>
      <c r="F56" s="148"/>
      <c r="G56" s="148"/>
      <c r="H56" s="148"/>
      <c r="I56" s="64"/>
    </row>
    <row r="57" spans="1:9" ht="12.75">
      <c r="A57" s="63"/>
      <c r="B57" s="9">
        <v>3</v>
      </c>
      <c r="C57" s="9" t="s">
        <v>8</v>
      </c>
      <c r="D57" s="80">
        <f>+D58+D59+D60+D61</f>
        <v>81527</v>
      </c>
      <c r="E57" s="80">
        <f>+E58+E59+E60+E61</f>
        <v>110276.6</v>
      </c>
      <c r="F57" s="80">
        <f>+F58+F59+F60+F61</f>
        <v>191803.6</v>
      </c>
      <c r="G57" s="80">
        <f>+G58+G59+G60+G61</f>
        <v>117328.6</v>
      </c>
      <c r="H57" s="80">
        <f>+H58+H59+H60+H61</f>
        <v>117328.6</v>
      </c>
      <c r="I57" s="64"/>
    </row>
    <row r="58" spans="1:9" ht="12.75">
      <c r="A58" s="63"/>
      <c r="B58" s="8">
        <v>31</v>
      </c>
      <c r="C58" s="8" t="s">
        <v>9</v>
      </c>
      <c r="D58" s="121">
        <v>62800</v>
      </c>
      <c r="E58" s="121">
        <f>+F58-D58</f>
        <v>43455</v>
      </c>
      <c r="F58" s="121">
        <v>106255</v>
      </c>
      <c r="G58" s="121">
        <v>106255</v>
      </c>
      <c r="H58" s="121">
        <v>106255</v>
      </c>
      <c r="I58" s="79" t="s">
        <v>101</v>
      </c>
    </row>
    <row r="59" spans="1:9" ht="12.75">
      <c r="A59" s="63"/>
      <c r="B59" s="8">
        <v>32</v>
      </c>
      <c r="C59" s="8" t="s">
        <v>10</v>
      </c>
      <c r="D59" s="121">
        <v>18727</v>
      </c>
      <c r="E59" s="121">
        <f>+F59-D59</f>
        <v>-7653.4</v>
      </c>
      <c r="F59" s="121">
        <v>11073.6</v>
      </c>
      <c r="G59" s="121">
        <v>11073.6</v>
      </c>
      <c r="H59" s="121">
        <v>11073.6</v>
      </c>
      <c r="I59" s="79"/>
    </row>
    <row r="60" spans="1:9" ht="12.75">
      <c r="A60" s="63"/>
      <c r="B60" s="8">
        <v>42</v>
      </c>
      <c r="C60" s="8" t="s">
        <v>16</v>
      </c>
      <c r="D60" s="121">
        <v>0</v>
      </c>
      <c r="E60" s="121">
        <f>+F60-D60</f>
        <v>16100</v>
      </c>
      <c r="F60" s="121">
        <v>16100</v>
      </c>
      <c r="G60" s="121">
        <v>0</v>
      </c>
      <c r="H60" s="121">
        <v>0</v>
      </c>
      <c r="I60" s="79"/>
    </row>
    <row r="61" spans="1:9" ht="12.75">
      <c r="A61" s="63"/>
      <c r="B61" s="8">
        <v>45</v>
      </c>
      <c r="C61" s="8" t="s">
        <v>156</v>
      </c>
      <c r="D61" s="121">
        <v>0</v>
      </c>
      <c r="E61" s="121">
        <f>+F61-D61</f>
        <v>58375</v>
      </c>
      <c r="F61" s="121">
        <v>58375</v>
      </c>
      <c r="G61" s="121">
        <v>0</v>
      </c>
      <c r="H61" s="121">
        <v>0</v>
      </c>
      <c r="I61" s="79"/>
    </row>
    <row r="62" spans="1:8" ht="12.75">
      <c r="A62" s="63">
        <v>47300</v>
      </c>
      <c r="B62" t="s">
        <v>37</v>
      </c>
      <c r="D62" s="148"/>
      <c r="F62" s="148"/>
      <c r="G62" s="148"/>
      <c r="H62" s="148"/>
    </row>
    <row r="63" spans="1:8" ht="12.75">
      <c r="A63" s="63"/>
      <c r="B63" s="9">
        <v>3</v>
      </c>
      <c r="C63" s="9" t="s">
        <v>8</v>
      </c>
      <c r="D63" s="80">
        <f>+D64</f>
        <v>13200</v>
      </c>
      <c r="E63" s="80">
        <f>+E64</f>
        <v>2320</v>
      </c>
      <c r="F63" s="80">
        <f>+F64</f>
        <v>15520</v>
      </c>
      <c r="G63" s="80">
        <f>+G64</f>
        <v>15520</v>
      </c>
      <c r="H63" s="80">
        <f>+H64</f>
        <v>15520</v>
      </c>
    </row>
    <row r="64" spans="1:9" ht="12.75">
      <c r="A64" s="63"/>
      <c r="B64" s="8">
        <v>31</v>
      </c>
      <c r="C64" s="8" t="s">
        <v>9</v>
      </c>
      <c r="D64" s="121">
        <v>13200</v>
      </c>
      <c r="E64" s="121">
        <f>+F64-D64</f>
        <v>2320</v>
      </c>
      <c r="F64" s="121">
        <v>15520</v>
      </c>
      <c r="G64" s="121">
        <v>15520</v>
      </c>
      <c r="H64" s="121">
        <v>15520</v>
      </c>
      <c r="I64" s="8" t="s">
        <v>149</v>
      </c>
    </row>
    <row r="65" spans="1:8" ht="12.75">
      <c r="A65" s="63">
        <v>53082</v>
      </c>
      <c r="B65" s="8" t="s">
        <v>44</v>
      </c>
      <c r="D65" s="148"/>
      <c r="F65" s="148"/>
      <c r="G65" s="148"/>
      <c r="H65" s="148"/>
    </row>
    <row r="66" spans="1:8" ht="12.75">
      <c r="A66" s="63"/>
      <c r="B66" s="9">
        <v>3</v>
      </c>
      <c r="C66" s="9" t="s">
        <v>8</v>
      </c>
      <c r="D66" s="80">
        <f>+D67</f>
        <v>1800</v>
      </c>
      <c r="E66" s="80">
        <f>+E67</f>
        <v>-600</v>
      </c>
      <c r="F66" s="80">
        <f>+F67</f>
        <v>1200</v>
      </c>
      <c r="G66" s="80">
        <f>+G67</f>
        <v>1200</v>
      </c>
      <c r="H66" s="80">
        <f>+H67</f>
        <v>1200</v>
      </c>
    </row>
    <row r="67" spans="1:9" ht="12.75">
      <c r="A67" s="63"/>
      <c r="B67" s="8">
        <v>31</v>
      </c>
      <c r="C67" s="8" t="s">
        <v>9</v>
      </c>
      <c r="D67" s="121">
        <v>1800</v>
      </c>
      <c r="E67" s="121">
        <f>+F67-D67</f>
        <v>-600</v>
      </c>
      <c r="F67" s="121">
        <v>1200</v>
      </c>
      <c r="G67" s="121">
        <v>1200</v>
      </c>
      <c r="H67" s="121">
        <v>1200</v>
      </c>
      <c r="I67" s="8" t="s">
        <v>150</v>
      </c>
    </row>
    <row r="68" spans="1:8" ht="12.75">
      <c r="A68" s="133" t="s">
        <v>58</v>
      </c>
      <c r="B68" s="134" t="s">
        <v>125</v>
      </c>
      <c r="C68" s="134"/>
      <c r="D68" s="135"/>
      <c r="E68" s="135"/>
      <c r="F68" s="135"/>
      <c r="G68" s="135"/>
      <c r="H68" s="135"/>
    </row>
    <row r="69" spans="1:8" ht="12.75">
      <c r="A69" s="63">
        <v>53082</v>
      </c>
      <c r="B69" s="8" t="s">
        <v>44</v>
      </c>
      <c r="D69" s="80"/>
      <c r="F69" s="80"/>
      <c r="G69" s="80"/>
      <c r="H69" s="80"/>
    </row>
    <row r="70" spans="1:9" ht="12.75">
      <c r="A70" s="63"/>
      <c r="B70" s="10">
        <v>3</v>
      </c>
      <c r="C70" s="10" t="s">
        <v>8</v>
      </c>
      <c r="D70" s="80">
        <f>+D71+D72</f>
        <v>13200</v>
      </c>
      <c r="E70" s="80">
        <f>+E71+E72</f>
        <v>0</v>
      </c>
      <c r="F70" s="80">
        <f>+F71+F72</f>
        <v>13200</v>
      </c>
      <c r="G70" s="80">
        <f>+G71+G72</f>
        <v>13200</v>
      </c>
      <c r="H70" s="80">
        <f>+H71+H72</f>
        <v>13200</v>
      </c>
      <c r="I70" s="64"/>
    </row>
    <row r="71" spans="1:9" ht="12.75">
      <c r="A71" s="63"/>
      <c r="B71" s="4">
        <v>32</v>
      </c>
      <c r="C71" s="4" t="s">
        <v>10</v>
      </c>
      <c r="D71" s="121">
        <v>0</v>
      </c>
      <c r="E71" s="121">
        <f>+F71-D71</f>
        <v>0</v>
      </c>
      <c r="F71" s="121">
        <v>0</v>
      </c>
      <c r="G71" s="121">
        <v>0</v>
      </c>
      <c r="H71" s="121">
        <v>0</v>
      </c>
      <c r="I71" s="64"/>
    </row>
    <row r="72" spans="1:9" ht="12.75">
      <c r="A72" s="63"/>
      <c r="B72" s="4">
        <v>37</v>
      </c>
      <c r="C72" s="4" t="s">
        <v>12</v>
      </c>
      <c r="D72" s="121">
        <v>13200</v>
      </c>
      <c r="E72" s="121">
        <f>+F72-D72</f>
        <v>0</v>
      </c>
      <c r="F72" s="121">
        <v>13200</v>
      </c>
      <c r="G72" s="121">
        <v>13200</v>
      </c>
      <c r="H72" s="121">
        <v>13200</v>
      </c>
      <c r="I72" s="79" t="s">
        <v>103</v>
      </c>
    </row>
    <row r="73" spans="1:8" ht="12.75">
      <c r="A73" s="63"/>
      <c r="B73" s="9">
        <v>4</v>
      </c>
      <c r="C73" s="9" t="s">
        <v>15</v>
      </c>
      <c r="D73" s="80">
        <f>+D74</f>
        <v>5300</v>
      </c>
      <c r="E73" s="80">
        <f>+E74</f>
        <v>0</v>
      </c>
      <c r="F73" s="80">
        <f>+F74</f>
        <v>5300</v>
      </c>
      <c r="G73" s="80">
        <f>+G74</f>
        <v>5300</v>
      </c>
      <c r="H73" s="80">
        <f>+H74</f>
        <v>5300</v>
      </c>
    </row>
    <row r="74" spans="1:9" ht="12.75">
      <c r="A74" s="63"/>
      <c r="B74" s="8">
        <v>42</v>
      </c>
      <c r="C74" s="8" t="s">
        <v>16</v>
      </c>
      <c r="D74" s="121">
        <v>5300</v>
      </c>
      <c r="E74" s="121">
        <f>+F74-D74</f>
        <v>0</v>
      </c>
      <c r="F74" s="121">
        <v>5300</v>
      </c>
      <c r="G74" s="121">
        <v>5300</v>
      </c>
      <c r="H74" s="121">
        <v>5300</v>
      </c>
      <c r="I74" s="8" t="s">
        <v>102</v>
      </c>
    </row>
    <row r="75" spans="1:9" ht="12.75">
      <c r="A75" s="133" t="s">
        <v>21</v>
      </c>
      <c r="B75" s="134" t="s">
        <v>90</v>
      </c>
      <c r="C75" s="134"/>
      <c r="D75" s="135"/>
      <c r="E75" s="135"/>
      <c r="F75" s="135"/>
      <c r="G75" s="135"/>
      <c r="H75" s="135"/>
      <c r="I75" s="64"/>
    </row>
    <row r="76" spans="1:9" ht="12.75">
      <c r="A76" s="63">
        <v>32300</v>
      </c>
      <c r="B76" s="8" t="s">
        <v>91</v>
      </c>
      <c r="D76" s="151"/>
      <c r="F76" s="151"/>
      <c r="G76" s="151"/>
      <c r="H76" s="151"/>
      <c r="I76" s="64"/>
    </row>
    <row r="77" spans="1:9" ht="12.75">
      <c r="A77" s="63"/>
      <c r="B77" s="10">
        <v>3</v>
      </c>
      <c r="C77" s="10" t="s">
        <v>8</v>
      </c>
      <c r="D77" s="80">
        <f>+D78</f>
        <v>0</v>
      </c>
      <c r="E77" s="80">
        <f>+E78</f>
        <v>1000</v>
      </c>
      <c r="F77" s="80">
        <f>+F78</f>
        <v>1000</v>
      </c>
      <c r="G77" s="80">
        <f>+G78</f>
        <v>1000</v>
      </c>
      <c r="H77" s="80">
        <f>+H78</f>
        <v>1000</v>
      </c>
      <c r="I77" s="64"/>
    </row>
    <row r="78" spans="1:9" ht="12.75">
      <c r="A78" s="63"/>
      <c r="B78" s="4">
        <v>32</v>
      </c>
      <c r="C78" s="4" t="s">
        <v>10</v>
      </c>
      <c r="D78" s="121">
        <v>0</v>
      </c>
      <c r="E78" s="121">
        <f>+F78-D78</f>
        <v>1000</v>
      </c>
      <c r="F78" s="121">
        <v>1000</v>
      </c>
      <c r="G78" s="121">
        <v>1000</v>
      </c>
      <c r="H78" s="121">
        <v>1000</v>
      </c>
      <c r="I78" s="79" t="s">
        <v>157</v>
      </c>
    </row>
    <row r="79" spans="1:9" ht="12.75">
      <c r="A79" s="63"/>
      <c r="B79" s="9">
        <v>4</v>
      </c>
      <c r="C79" s="9" t="s">
        <v>15</v>
      </c>
      <c r="D79" s="84">
        <f>+D80</f>
        <v>6238</v>
      </c>
      <c r="E79" s="84">
        <f>+E80</f>
        <v>-6238</v>
      </c>
      <c r="F79" s="84">
        <f>+F80</f>
        <v>0</v>
      </c>
      <c r="G79" s="84">
        <f>+G80</f>
        <v>0</v>
      </c>
      <c r="H79" s="84">
        <f>+H80</f>
        <v>0</v>
      </c>
      <c r="I79" s="64"/>
    </row>
    <row r="80" spans="1:9" ht="12.75">
      <c r="A80" s="63"/>
      <c r="B80" s="8">
        <v>42</v>
      </c>
      <c r="C80" s="8" t="s">
        <v>16</v>
      </c>
      <c r="D80" s="122">
        <v>6238</v>
      </c>
      <c r="E80" s="122">
        <f>+F80-D80</f>
        <v>-6238</v>
      </c>
      <c r="F80" s="122">
        <v>0</v>
      </c>
      <c r="G80" s="122">
        <v>0</v>
      </c>
      <c r="H80" s="122">
        <v>0</v>
      </c>
      <c r="I80" s="79"/>
    </row>
    <row r="81" spans="1:10" ht="12.75">
      <c r="A81" s="63">
        <v>62300</v>
      </c>
      <c r="B81" t="s">
        <v>17</v>
      </c>
      <c r="D81" s="148"/>
      <c r="F81" s="148"/>
      <c r="G81" s="148"/>
      <c r="H81" s="148"/>
      <c r="I81" s="64"/>
      <c r="J81" s="5"/>
    </row>
    <row r="82" spans="1:10" ht="12.75">
      <c r="A82" s="63"/>
      <c r="B82" s="9">
        <v>3</v>
      </c>
      <c r="C82" s="9" t="s">
        <v>8</v>
      </c>
      <c r="D82" s="80">
        <f>+D83</f>
        <v>9100</v>
      </c>
      <c r="E82" s="80">
        <f>+E83</f>
        <v>-1100</v>
      </c>
      <c r="F82" s="80">
        <f>+F83</f>
        <v>8000</v>
      </c>
      <c r="G82" s="80">
        <f>+G83</f>
        <v>6000</v>
      </c>
      <c r="H82" s="80">
        <f>+H83</f>
        <v>6000</v>
      </c>
      <c r="I82" s="64"/>
      <c r="J82" s="5"/>
    </row>
    <row r="83" spans="1:10" ht="12.75">
      <c r="A83" s="63"/>
      <c r="B83" s="8">
        <v>32</v>
      </c>
      <c r="C83" s="8" t="s">
        <v>10</v>
      </c>
      <c r="D83" s="121">
        <v>9100</v>
      </c>
      <c r="E83" s="121">
        <f>+F83-D83</f>
        <v>-1100</v>
      </c>
      <c r="F83" s="121">
        <v>8000</v>
      </c>
      <c r="G83" s="121">
        <v>6000</v>
      </c>
      <c r="H83" s="121">
        <v>6000</v>
      </c>
      <c r="I83" s="8" t="s">
        <v>151</v>
      </c>
      <c r="J83" s="5"/>
    </row>
    <row r="84" spans="1:8" ht="12.75">
      <c r="A84" s="63">
        <v>47300</v>
      </c>
      <c r="B84" t="s">
        <v>38</v>
      </c>
      <c r="D84" s="148"/>
      <c r="F84" s="148"/>
      <c r="G84" s="148"/>
      <c r="H84" s="148"/>
    </row>
    <row r="85" spans="1:8" ht="12.75">
      <c r="A85" s="63"/>
      <c r="B85" s="9">
        <v>3</v>
      </c>
      <c r="C85" s="9" t="s">
        <v>8</v>
      </c>
      <c r="D85" s="80">
        <f>+D86</f>
        <v>5100</v>
      </c>
      <c r="E85" s="80">
        <f>+E86</f>
        <v>3900</v>
      </c>
      <c r="F85" s="80">
        <f>+F86</f>
        <v>9000</v>
      </c>
      <c r="G85" s="80">
        <f>+G86</f>
        <v>6000</v>
      </c>
      <c r="H85" s="80">
        <f>+H86</f>
        <v>6000</v>
      </c>
    </row>
    <row r="86" spans="1:9" ht="12.75">
      <c r="A86" s="63"/>
      <c r="B86" s="8">
        <v>32</v>
      </c>
      <c r="C86" s="8" t="s">
        <v>10</v>
      </c>
      <c r="D86" s="121">
        <v>5100</v>
      </c>
      <c r="E86" s="121">
        <f>+F86-D86</f>
        <v>3900</v>
      </c>
      <c r="F86" s="121">
        <v>9000</v>
      </c>
      <c r="G86" s="121">
        <v>6000</v>
      </c>
      <c r="H86" s="121">
        <v>6000</v>
      </c>
      <c r="I86" s="8" t="s">
        <v>152</v>
      </c>
    </row>
    <row r="87" spans="1:8" ht="12.75">
      <c r="A87" s="133" t="s">
        <v>41</v>
      </c>
      <c r="B87" s="134" t="s">
        <v>92</v>
      </c>
      <c r="C87" s="134"/>
      <c r="D87" s="150"/>
      <c r="E87" s="135"/>
      <c r="F87" s="150"/>
      <c r="G87" s="150"/>
      <c r="H87" s="150"/>
    </row>
    <row r="88" spans="1:8" ht="12.75">
      <c r="A88" s="63">
        <v>55502</v>
      </c>
      <c r="B88" s="8" t="s">
        <v>89</v>
      </c>
      <c r="D88" s="151"/>
      <c r="F88" s="151"/>
      <c r="G88" s="151"/>
      <c r="H88" s="151"/>
    </row>
    <row r="89" spans="1:8" ht="12.75">
      <c r="A89" s="63"/>
      <c r="B89" s="10">
        <v>3</v>
      </c>
      <c r="C89" s="10" t="s">
        <v>8</v>
      </c>
      <c r="D89" s="84">
        <f>+D90</f>
        <v>930</v>
      </c>
      <c r="E89" s="84">
        <f>+E90</f>
        <v>370</v>
      </c>
      <c r="F89" s="84">
        <f>+F90</f>
        <v>1300</v>
      </c>
      <c r="G89" s="84">
        <f>+G90</f>
        <v>1300</v>
      </c>
      <c r="H89" s="84">
        <f>+H90</f>
        <v>1300</v>
      </c>
    </row>
    <row r="90" spans="1:9" ht="12.75">
      <c r="A90" s="63"/>
      <c r="B90" s="4">
        <v>32</v>
      </c>
      <c r="C90" s="4" t="s">
        <v>10</v>
      </c>
      <c r="D90" s="122">
        <v>930</v>
      </c>
      <c r="E90" s="122">
        <f>+F90-D90</f>
        <v>370</v>
      </c>
      <c r="F90" s="122">
        <v>1300</v>
      </c>
      <c r="G90" s="122">
        <v>1300</v>
      </c>
      <c r="H90" s="122">
        <v>1300</v>
      </c>
      <c r="I90" s="8" t="s">
        <v>153</v>
      </c>
    </row>
    <row r="91" spans="1:8" ht="12.75">
      <c r="A91" s="63">
        <v>11001</v>
      </c>
      <c r="B91" s="8" t="s">
        <v>47</v>
      </c>
      <c r="D91" s="151"/>
      <c r="F91" s="151"/>
      <c r="G91" s="151"/>
      <c r="H91" s="151"/>
    </row>
    <row r="92" spans="1:9" ht="12.75">
      <c r="A92" s="63"/>
      <c r="B92" s="10">
        <v>3</v>
      </c>
      <c r="C92" s="10" t="s">
        <v>8</v>
      </c>
      <c r="D92" s="84">
        <f>+D93</f>
        <v>930</v>
      </c>
      <c r="E92" s="84">
        <f>+E93</f>
        <v>370</v>
      </c>
      <c r="F92" s="84">
        <f>+F93</f>
        <v>1300</v>
      </c>
      <c r="G92" s="84">
        <f>+G93</f>
        <v>1300</v>
      </c>
      <c r="H92" s="84">
        <f>+H93</f>
        <v>1300</v>
      </c>
      <c r="I92" s="8"/>
    </row>
    <row r="93" spans="1:9" ht="12.75">
      <c r="A93" s="63"/>
      <c r="B93" s="4">
        <v>32</v>
      </c>
      <c r="C93" s="4" t="s">
        <v>10</v>
      </c>
      <c r="D93" s="122">
        <v>930</v>
      </c>
      <c r="E93" s="122">
        <f>+F93-D93</f>
        <v>370</v>
      </c>
      <c r="F93" s="122">
        <v>1300</v>
      </c>
      <c r="G93" s="122">
        <v>1300</v>
      </c>
      <c r="H93" s="122">
        <v>1300</v>
      </c>
      <c r="I93" s="8" t="s">
        <v>154</v>
      </c>
    </row>
    <row r="94" spans="1:11" s="9" customFormat="1" ht="12.75">
      <c r="A94" s="105">
        <v>2302</v>
      </c>
      <c r="B94" s="112" t="s">
        <v>87</v>
      </c>
      <c r="C94" s="112"/>
      <c r="D94" s="113"/>
      <c r="E94" s="113"/>
      <c r="F94" s="113"/>
      <c r="G94" s="113"/>
      <c r="H94" s="113"/>
      <c r="K94" s="87"/>
    </row>
    <row r="95" spans="1:8" ht="12.75">
      <c r="A95" s="133" t="s">
        <v>42</v>
      </c>
      <c r="B95" s="134" t="s">
        <v>93</v>
      </c>
      <c r="C95" s="138"/>
      <c r="D95" s="150"/>
      <c r="E95" s="135"/>
      <c r="F95" s="150"/>
      <c r="G95" s="150"/>
      <c r="H95" s="150"/>
    </row>
    <row r="96" spans="1:8" ht="12.75">
      <c r="A96" s="63">
        <v>11001</v>
      </c>
      <c r="B96" s="8" t="s">
        <v>94</v>
      </c>
      <c r="D96" s="148"/>
      <c r="F96" s="148"/>
      <c r="G96" s="148"/>
      <c r="H96" s="148"/>
    </row>
    <row r="97" spans="1:8" ht="12.75">
      <c r="A97" s="76"/>
      <c r="B97" s="66">
        <v>3</v>
      </c>
      <c r="C97" s="66" t="s">
        <v>8</v>
      </c>
      <c r="D97" s="84">
        <f>+D98+D99</f>
        <v>4800</v>
      </c>
      <c r="E97" s="84">
        <f>+E98+E99</f>
        <v>0</v>
      </c>
      <c r="F97" s="84">
        <f>+F98+F99</f>
        <v>4800</v>
      </c>
      <c r="G97" s="84">
        <f>+G98+G99</f>
        <v>0</v>
      </c>
      <c r="H97" s="84">
        <f>+H98+H99</f>
        <v>0</v>
      </c>
    </row>
    <row r="98" spans="1:9" ht="12.75">
      <c r="A98" s="76"/>
      <c r="B98" s="67">
        <v>31</v>
      </c>
      <c r="C98" s="67" t="s">
        <v>9</v>
      </c>
      <c r="D98" s="122">
        <v>4800</v>
      </c>
      <c r="E98" s="122">
        <f>+F98-D98</f>
        <v>0</v>
      </c>
      <c r="F98" s="122">
        <v>4800</v>
      </c>
      <c r="G98" s="122">
        <v>0</v>
      </c>
      <c r="H98" s="122">
        <v>0</v>
      </c>
      <c r="I98" s="8"/>
    </row>
    <row r="99" spans="1:11" s="9" customFormat="1" ht="12.75">
      <c r="A99" s="77"/>
      <c r="B99" s="67">
        <v>32</v>
      </c>
      <c r="C99" s="67" t="s">
        <v>10</v>
      </c>
      <c r="D99" s="122">
        <v>0</v>
      </c>
      <c r="E99" s="122">
        <f>+F99-D99</f>
        <v>0</v>
      </c>
      <c r="F99" s="122">
        <v>0</v>
      </c>
      <c r="G99" s="122">
        <v>0</v>
      </c>
      <c r="H99" s="122">
        <v>0</v>
      </c>
      <c r="K99" s="87"/>
    </row>
    <row r="100" spans="1:8" ht="12.75">
      <c r="A100" s="133" t="s">
        <v>63</v>
      </c>
      <c r="B100" s="134" t="s">
        <v>64</v>
      </c>
      <c r="C100" s="138"/>
      <c r="D100" s="150"/>
      <c r="E100" s="135"/>
      <c r="F100" s="150"/>
      <c r="G100" s="150"/>
      <c r="H100" s="150"/>
    </row>
    <row r="101" spans="1:8" ht="12.75">
      <c r="A101" s="76">
        <v>53060</v>
      </c>
      <c r="B101" s="65" t="s">
        <v>49</v>
      </c>
      <c r="C101" s="65"/>
      <c r="D101" s="151"/>
      <c r="E101" s="84"/>
      <c r="F101" s="151"/>
      <c r="G101" s="151"/>
      <c r="H101" s="151"/>
    </row>
    <row r="102" spans="1:8" ht="12.75">
      <c r="A102" s="76"/>
      <c r="B102" s="66">
        <v>3</v>
      </c>
      <c r="C102" s="66" t="s">
        <v>8</v>
      </c>
      <c r="D102" s="84">
        <f>+D103</f>
        <v>200</v>
      </c>
      <c r="E102" s="84">
        <f>+E103</f>
        <v>0</v>
      </c>
      <c r="F102" s="84">
        <f>+F103</f>
        <v>200</v>
      </c>
      <c r="G102" s="84">
        <f>+G103</f>
        <v>200</v>
      </c>
      <c r="H102" s="84">
        <f>+H103</f>
        <v>200</v>
      </c>
    </row>
    <row r="103" spans="1:9" ht="12.75">
      <c r="A103" s="76"/>
      <c r="B103" s="67">
        <v>32</v>
      </c>
      <c r="C103" s="67" t="s">
        <v>10</v>
      </c>
      <c r="D103" s="122">
        <v>200</v>
      </c>
      <c r="E103" s="122">
        <f>+F103-D103</f>
        <v>0</v>
      </c>
      <c r="F103" s="122">
        <v>200</v>
      </c>
      <c r="G103" s="122">
        <v>200</v>
      </c>
      <c r="H103" s="122">
        <v>200</v>
      </c>
      <c r="I103" s="8" t="s">
        <v>158</v>
      </c>
    </row>
    <row r="104" spans="1:9" ht="12.75">
      <c r="A104" s="133" t="s">
        <v>126</v>
      </c>
      <c r="B104" s="134" t="s">
        <v>127</v>
      </c>
      <c r="C104" s="138"/>
      <c r="D104" s="150"/>
      <c r="E104" s="135"/>
      <c r="F104" s="150"/>
      <c r="G104" s="150"/>
      <c r="H104" s="150"/>
      <c r="I104" s="8"/>
    </row>
    <row r="105" spans="1:9" ht="12.75">
      <c r="A105" s="76">
        <v>53082</v>
      </c>
      <c r="B105" s="8" t="s">
        <v>129</v>
      </c>
      <c r="C105" s="67" t="s">
        <v>128</v>
      </c>
      <c r="D105" s="151"/>
      <c r="E105" s="84"/>
      <c r="F105" s="151"/>
      <c r="G105" s="151"/>
      <c r="H105" s="151"/>
      <c r="I105" s="8"/>
    </row>
    <row r="106" spans="1:9" ht="12.75">
      <c r="A106" s="76"/>
      <c r="B106" s="66">
        <v>3</v>
      </c>
      <c r="C106" s="66" t="s">
        <v>8</v>
      </c>
      <c r="D106" s="84">
        <f>+D107</f>
        <v>54000</v>
      </c>
      <c r="E106" s="84">
        <f>+E107</f>
        <v>24408</v>
      </c>
      <c r="F106" s="84">
        <f>+F107</f>
        <v>78408</v>
      </c>
      <c r="G106" s="84">
        <f>+G107</f>
        <v>78408</v>
      </c>
      <c r="H106" s="84">
        <f>+H107</f>
        <v>78408</v>
      </c>
      <c r="I106" s="8"/>
    </row>
    <row r="107" spans="1:9" ht="12.75">
      <c r="A107" s="76"/>
      <c r="B107" s="67">
        <v>32</v>
      </c>
      <c r="C107" s="67" t="s">
        <v>10</v>
      </c>
      <c r="D107" s="122">
        <v>54000</v>
      </c>
      <c r="E107" s="122">
        <f>+F107-D107</f>
        <v>24408</v>
      </c>
      <c r="F107" s="122">
        <v>78408</v>
      </c>
      <c r="G107" s="122">
        <v>78408</v>
      </c>
      <c r="H107" s="122">
        <v>78408</v>
      </c>
      <c r="I107" s="8" t="s">
        <v>155</v>
      </c>
    </row>
    <row r="108" spans="1:9" ht="12.75">
      <c r="A108" s="133" t="s">
        <v>130</v>
      </c>
      <c r="B108" s="134" t="s">
        <v>131</v>
      </c>
      <c r="C108" s="138"/>
      <c r="D108" s="150"/>
      <c r="E108" s="135"/>
      <c r="F108" s="150"/>
      <c r="G108" s="150"/>
      <c r="H108" s="150"/>
      <c r="I108" s="8"/>
    </row>
    <row r="109" spans="1:9" ht="12.75">
      <c r="A109" s="76">
        <v>53102</v>
      </c>
      <c r="B109" s="8" t="s">
        <v>129</v>
      </c>
      <c r="C109" s="67" t="s">
        <v>132</v>
      </c>
      <c r="D109" s="151"/>
      <c r="E109" s="84"/>
      <c r="F109" s="151"/>
      <c r="G109" s="151"/>
      <c r="H109" s="151"/>
      <c r="I109" s="8"/>
    </row>
    <row r="110" spans="1:9" ht="12.75">
      <c r="A110" s="76"/>
      <c r="B110" s="66">
        <v>3</v>
      </c>
      <c r="C110" s="66" t="s">
        <v>8</v>
      </c>
      <c r="D110" s="84">
        <f>+D111</f>
        <v>811.72</v>
      </c>
      <c r="E110" s="84">
        <f>+E111</f>
        <v>-811.72</v>
      </c>
      <c r="F110" s="84">
        <f>+F111</f>
        <v>0</v>
      </c>
      <c r="G110" s="84">
        <f>+G111</f>
        <v>0</v>
      </c>
      <c r="H110" s="84">
        <f>+H111</f>
        <v>0</v>
      </c>
      <c r="I110" s="8"/>
    </row>
    <row r="111" spans="1:9" ht="12.75">
      <c r="A111" s="76"/>
      <c r="B111" s="67">
        <v>38</v>
      </c>
      <c r="C111" s="67" t="s">
        <v>133</v>
      </c>
      <c r="D111" s="122">
        <v>811.72</v>
      </c>
      <c r="E111" s="122">
        <f>+F111-D111</f>
        <v>-811.72</v>
      </c>
      <c r="F111" s="122">
        <v>0</v>
      </c>
      <c r="G111" s="122">
        <v>0</v>
      </c>
      <c r="H111" s="122">
        <v>0</v>
      </c>
      <c r="I111" s="8"/>
    </row>
    <row r="112" spans="1:8" ht="12.75">
      <c r="A112" s="114">
        <v>2401</v>
      </c>
      <c r="B112" s="112" t="s">
        <v>95</v>
      </c>
      <c r="C112" s="112"/>
      <c r="D112" s="113"/>
      <c r="E112" s="113"/>
      <c r="F112" s="113"/>
      <c r="G112" s="113"/>
      <c r="H112" s="113"/>
    </row>
    <row r="113" spans="1:8" ht="12.75">
      <c r="A113" s="133" t="s">
        <v>65</v>
      </c>
      <c r="B113" s="134" t="s">
        <v>96</v>
      </c>
      <c r="C113" s="134"/>
      <c r="D113" s="135"/>
      <c r="E113" s="135"/>
      <c r="F113" s="135"/>
      <c r="G113" s="135"/>
      <c r="H113" s="135"/>
    </row>
    <row r="114" spans="1:8" ht="12.75">
      <c r="A114" s="63">
        <v>48005</v>
      </c>
      <c r="B114" s="8" t="s">
        <v>97</v>
      </c>
      <c r="D114" s="148"/>
      <c r="F114" s="148"/>
      <c r="G114" s="148"/>
      <c r="H114" s="148"/>
    </row>
    <row r="115" spans="1:8" ht="12.75">
      <c r="A115" s="63"/>
      <c r="B115" s="9">
        <v>3</v>
      </c>
      <c r="C115" s="9" t="s">
        <v>8</v>
      </c>
      <c r="D115" s="80">
        <f>+D116</f>
        <v>50000</v>
      </c>
      <c r="E115" s="80">
        <f>+E116</f>
        <v>-50000</v>
      </c>
      <c r="F115" s="80">
        <f>+F116</f>
        <v>0</v>
      </c>
      <c r="G115" s="80">
        <f>+G116</f>
        <v>0</v>
      </c>
      <c r="H115" s="80">
        <f>+H116</f>
        <v>0</v>
      </c>
    </row>
    <row r="116" spans="1:9" ht="12.75">
      <c r="A116" s="63"/>
      <c r="B116" s="8">
        <v>32</v>
      </c>
      <c r="C116" s="8" t="s">
        <v>10</v>
      </c>
      <c r="D116" s="121">
        <v>50000</v>
      </c>
      <c r="E116" s="121">
        <f>+F116-D116</f>
        <v>-50000</v>
      </c>
      <c r="F116" s="122">
        <v>0</v>
      </c>
      <c r="G116" s="121">
        <v>0</v>
      </c>
      <c r="H116" s="121">
        <v>0</v>
      </c>
      <c r="I116" s="8"/>
    </row>
    <row r="117" spans="1:8" ht="12.75">
      <c r="A117" s="114">
        <v>2403</v>
      </c>
      <c r="B117" s="112" t="s">
        <v>98</v>
      </c>
      <c r="C117" s="112"/>
      <c r="D117" s="113"/>
      <c r="E117" s="113"/>
      <c r="F117" s="113"/>
      <c r="G117" s="113"/>
      <c r="H117" s="113"/>
    </row>
    <row r="118" spans="1:8" ht="12.75">
      <c r="A118" s="133" t="s">
        <v>107</v>
      </c>
      <c r="B118" s="134" t="s">
        <v>134</v>
      </c>
      <c r="C118" s="134"/>
      <c r="D118" s="150"/>
      <c r="E118" s="135"/>
      <c r="F118" s="150"/>
      <c r="G118" s="150"/>
      <c r="H118" s="150"/>
    </row>
    <row r="119" spans="1:8" ht="12.75">
      <c r="A119" s="63">
        <v>48006</v>
      </c>
      <c r="B119" s="8" t="s">
        <v>84</v>
      </c>
      <c r="D119" s="148"/>
      <c r="F119" s="148"/>
      <c r="G119" s="148"/>
      <c r="H119" s="148"/>
    </row>
    <row r="120" spans="1:8" ht="12.75">
      <c r="A120" s="63"/>
      <c r="B120" s="9">
        <v>4</v>
      </c>
      <c r="C120" s="9" t="s">
        <v>15</v>
      </c>
      <c r="D120" s="80">
        <f>+D121</f>
        <v>1500</v>
      </c>
      <c r="E120" s="80">
        <f>+E121</f>
        <v>-1500</v>
      </c>
      <c r="F120" s="80">
        <f>+F121</f>
        <v>0</v>
      </c>
      <c r="G120" s="80">
        <f>+G121</f>
        <v>0</v>
      </c>
      <c r="H120" s="80">
        <f>+H121</f>
        <v>0</v>
      </c>
    </row>
    <row r="121" spans="1:9" ht="12.75">
      <c r="A121" s="63"/>
      <c r="B121" s="8">
        <v>41</v>
      </c>
      <c r="C121" s="8" t="s">
        <v>15</v>
      </c>
      <c r="D121" s="121">
        <v>1500</v>
      </c>
      <c r="E121" s="121">
        <f>+F121-D121</f>
        <v>-1500</v>
      </c>
      <c r="F121" s="122">
        <v>0</v>
      </c>
      <c r="G121" s="121">
        <v>0</v>
      </c>
      <c r="H121" s="121">
        <v>0</v>
      </c>
      <c r="I121" s="8"/>
    </row>
    <row r="122" spans="1:8" ht="12.75">
      <c r="A122" s="63">
        <v>62300</v>
      </c>
      <c r="B122" s="8" t="s">
        <v>17</v>
      </c>
      <c r="D122" s="148"/>
      <c r="F122" s="148"/>
      <c r="G122" s="148"/>
      <c r="H122" s="148"/>
    </row>
    <row r="123" spans="1:8" ht="12.75">
      <c r="A123" s="63"/>
      <c r="B123" s="9">
        <v>4</v>
      </c>
      <c r="C123" s="9" t="s">
        <v>15</v>
      </c>
      <c r="D123" s="80">
        <f>+D124</f>
        <v>0</v>
      </c>
      <c r="E123" s="80">
        <f>+E124</f>
        <v>0</v>
      </c>
      <c r="F123" s="80">
        <f>+F124</f>
        <v>0</v>
      </c>
      <c r="G123" s="80">
        <f>+G124</f>
        <v>0</v>
      </c>
      <c r="H123" s="80">
        <f>+H124</f>
        <v>0</v>
      </c>
    </row>
    <row r="124" spans="1:9" ht="12.75">
      <c r="A124" s="63"/>
      <c r="B124" s="8">
        <v>41</v>
      </c>
      <c r="C124" s="8" t="s">
        <v>15</v>
      </c>
      <c r="D124" s="121">
        <v>0</v>
      </c>
      <c r="E124" s="121">
        <f>+F124-D124</f>
        <v>0</v>
      </c>
      <c r="F124" s="121">
        <v>0</v>
      </c>
      <c r="G124" s="121">
        <v>0</v>
      </c>
      <c r="H124" s="121">
        <v>0</v>
      </c>
      <c r="I124" s="8"/>
    </row>
    <row r="125" spans="1:8" ht="12.75">
      <c r="A125" s="133" t="s">
        <v>105</v>
      </c>
      <c r="B125" s="134" t="s">
        <v>106</v>
      </c>
      <c r="C125" s="138"/>
      <c r="D125" s="150"/>
      <c r="E125" s="135"/>
      <c r="F125" s="150"/>
      <c r="G125" s="150"/>
      <c r="H125" s="150"/>
    </row>
    <row r="126" spans="1:8" ht="12.75">
      <c r="A126" s="63">
        <v>48006</v>
      </c>
      <c r="B126" s="8" t="s">
        <v>84</v>
      </c>
      <c r="D126" s="148"/>
      <c r="F126" s="148"/>
      <c r="G126" s="148"/>
      <c r="H126" s="148"/>
    </row>
    <row r="127" spans="1:8" ht="12.75">
      <c r="A127" s="63"/>
      <c r="B127" s="9">
        <v>4</v>
      </c>
      <c r="C127" s="9" t="s">
        <v>15</v>
      </c>
      <c r="D127" s="80">
        <v>0</v>
      </c>
      <c r="E127" s="80">
        <v>0</v>
      </c>
      <c r="F127" s="80">
        <f>+F128</f>
        <v>0</v>
      </c>
      <c r="G127" s="80">
        <v>0</v>
      </c>
      <c r="H127" s="80">
        <v>0</v>
      </c>
    </row>
    <row r="128" spans="1:8" ht="12.75">
      <c r="A128" s="63"/>
      <c r="B128" s="8">
        <v>42</v>
      </c>
      <c r="C128" s="8" t="s">
        <v>16</v>
      </c>
      <c r="D128" s="121">
        <v>0</v>
      </c>
      <c r="E128" s="121">
        <f>+F128-D128</f>
        <v>0</v>
      </c>
      <c r="F128" s="122">
        <v>0</v>
      </c>
      <c r="G128" s="121">
        <v>0</v>
      </c>
      <c r="H128" s="121">
        <v>0</v>
      </c>
    </row>
    <row r="129" spans="1:11" s="9" customFormat="1" ht="12.75">
      <c r="A129" s="114">
        <v>2405</v>
      </c>
      <c r="B129" s="112" t="s">
        <v>99</v>
      </c>
      <c r="C129" s="112"/>
      <c r="D129" s="113"/>
      <c r="E129" s="113"/>
      <c r="F129" s="113"/>
      <c r="G129" s="113"/>
      <c r="H129" s="113"/>
      <c r="K129" s="87"/>
    </row>
    <row r="130" spans="1:11" s="9" customFormat="1" ht="12.75">
      <c r="A130" s="133" t="s">
        <v>22</v>
      </c>
      <c r="B130" s="134" t="s">
        <v>100</v>
      </c>
      <c r="C130" s="134"/>
      <c r="D130" s="135"/>
      <c r="E130" s="135"/>
      <c r="F130" s="135"/>
      <c r="G130" s="135"/>
      <c r="H130" s="135"/>
      <c r="K130" s="88"/>
    </row>
    <row r="131" spans="1:8" ht="12.75">
      <c r="A131" s="63">
        <v>32300</v>
      </c>
      <c r="B131" t="s">
        <v>14</v>
      </c>
      <c r="D131" s="148"/>
      <c r="F131" s="148"/>
      <c r="G131" s="148"/>
      <c r="H131" s="148"/>
    </row>
    <row r="132" spans="1:8" ht="12.75">
      <c r="A132" s="63"/>
      <c r="B132" s="9">
        <v>4</v>
      </c>
      <c r="C132" s="9" t="s">
        <v>15</v>
      </c>
      <c r="D132" s="80">
        <f>+D133</f>
        <v>5940</v>
      </c>
      <c r="E132" s="80">
        <f>+E133</f>
        <v>6772.139999999999</v>
      </c>
      <c r="F132" s="80">
        <f>+F133</f>
        <v>12712.14</v>
      </c>
      <c r="G132" s="80">
        <f>+G133</f>
        <v>6780</v>
      </c>
      <c r="H132" s="80">
        <f>+H133</f>
        <v>6780</v>
      </c>
    </row>
    <row r="133" spans="1:9" ht="12.75">
      <c r="A133" s="63"/>
      <c r="B133" s="8">
        <v>42</v>
      </c>
      <c r="C133" s="8" t="s">
        <v>16</v>
      </c>
      <c r="D133" s="121">
        <v>5940</v>
      </c>
      <c r="E133" s="121">
        <f>+F133-D133</f>
        <v>6772.139999999999</v>
      </c>
      <c r="F133" s="121">
        <v>12712.14</v>
      </c>
      <c r="G133" s="121">
        <v>6780</v>
      </c>
      <c r="H133" s="121">
        <v>6780</v>
      </c>
      <c r="I133" s="8" t="s">
        <v>159</v>
      </c>
    </row>
    <row r="134" spans="1:8" ht="12.75" hidden="1">
      <c r="A134" s="63">
        <v>47300</v>
      </c>
      <c r="B134" s="8" t="s">
        <v>50</v>
      </c>
      <c r="D134" s="148"/>
      <c r="F134" s="148"/>
      <c r="G134" s="148"/>
      <c r="H134" s="148"/>
    </row>
    <row r="135" spans="1:8" ht="12.75" hidden="1">
      <c r="A135" s="63"/>
      <c r="B135" s="9">
        <v>4</v>
      </c>
      <c r="C135" s="9" t="s">
        <v>15</v>
      </c>
      <c r="D135" s="80">
        <f>+D136</f>
        <v>0</v>
      </c>
      <c r="E135" s="80">
        <f>+E136</f>
        <v>0</v>
      </c>
      <c r="F135" s="80">
        <f>+F136</f>
        <v>0</v>
      </c>
      <c r="G135" s="80">
        <f>+G136</f>
        <v>0</v>
      </c>
      <c r="H135" s="80">
        <f>+H136</f>
        <v>0</v>
      </c>
    </row>
    <row r="136" spans="1:9" ht="12.75" hidden="1">
      <c r="A136" s="63"/>
      <c r="B136" s="8">
        <v>42</v>
      </c>
      <c r="C136" s="8" t="s">
        <v>16</v>
      </c>
      <c r="D136" s="121">
        <v>0</v>
      </c>
      <c r="E136" s="121">
        <f>+F136-D136</f>
        <v>0</v>
      </c>
      <c r="F136" s="121">
        <v>0</v>
      </c>
      <c r="G136" s="121">
        <v>0</v>
      </c>
      <c r="H136" s="121">
        <v>0</v>
      </c>
      <c r="I136" s="8"/>
    </row>
    <row r="137" spans="1:8" ht="12.75" hidden="1">
      <c r="A137" s="63">
        <v>48006</v>
      </c>
      <c r="B137" s="8" t="s">
        <v>84</v>
      </c>
      <c r="D137" s="148"/>
      <c r="F137" s="148"/>
      <c r="G137" s="148"/>
      <c r="H137" s="148"/>
    </row>
    <row r="138" spans="1:8" ht="12.75" hidden="1">
      <c r="A138" s="63"/>
      <c r="B138" s="9">
        <v>4</v>
      </c>
      <c r="C138" s="9" t="s">
        <v>15</v>
      </c>
      <c r="D138" s="80">
        <f>+D139</f>
        <v>0</v>
      </c>
      <c r="E138" s="80">
        <f>+E139</f>
        <v>0</v>
      </c>
      <c r="F138" s="80">
        <f>+F139</f>
        <v>0</v>
      </c>
      <c r="G138" s="80">
        <f>+G139</f>
        <v>0</v>
      </c>
      <c r="H138" s="80">
        <f>+H139</f>
        <v>0</v>
      </c>
    </row>
    <row r="139" spans="1:9" ht="12.75" hidden="1">
      <c r="A139" s="63"/>
      <c r="B139" s="8">
        <v>42</v>
      </c>
      <c r="C139" s="8" t="s">
        <v>16</v>
      </c>
      <c r="D139" s="121"/>
      <c r="E139" s="121"/>
      <c r="F139" s="122"/>
      <c r="G139" s="121"/>
      <c r="H139" s="121"/>
      <c r="I139" s="8"/>
    </row>
    <row r="140" spans="1:8" ht="12.75">
      <c r="A140" s="63">
        <v>53082</v>
      </c>
      <c r="B140" s="8" t="s">
        <v>44</v>
      </c>
      <c r="D140" s="148"/>
      <c r="F140" s="148"/>
      <c r="G140" s="148"/>
      <c r="H140" s="148"/>
    </row>
    <row r="141" spans="1:8" ht="12.75">
      <c r="A141" s="63"/>
      <c r="B141" s="9">
        <v>4</v>
      </c>
      <c r="C141" s="9" t="s">
        <v>15</v>
      </c>
      <c r="D141" s="80">
        <f>+D142</f>
        <v>530</v>
      </c>
      <c r="E141" s="80">
        <f>+E142</f>
        <v>0</v>
      </c>
      <c r="F141" s="80">
        <f>+F142</f>
        <v>530</v>
      </c>
      <c r="G141" s="80">
        <f>+G142</f>
        <v>530</v>
      </c>
      <c r="H141" s="80">
        <f>+H142</f>
        <v>530</v>
      </c>
    </row>
    <row r="142" spans="1:9" ht="12.75">
      <c r="A142" s="63"/>
      <c r="B142" s="8">
        <v>42</v>
      </c>
      <c r="C142" s="8" t="s">
        <v>16</v>
      </c>
      <c r="D142" s="121">
        <v>530</v>
      </c>
      <c r="E142" s="121">
        <f>+F142-D142</f>
        <v>0</v>
      </c>
      <c r="F142" s="121">
        <v>530</v>
      </c>
      <c r="G142" s="121">
        <v>530</v>
      </c>
      <c r="H142" s="121">
        <v>530</v>
      </c>
      <c r="I142" s="8"/>
    </row>
    <row r="143" spans="1:8" ht="12.75">
      <c r="A143" s="63">
        <v>62300</v>
      </c>
      <c r="B143" t="s">
        <v>17</v>
      </c>
      <c r="D143" s="148"/>
      <c r="F143" s="148"/>
      <c r="G143" s="148"/>
      <c r="H143" s="148"/>
    </row>
    <row r="144" spans="1:8" ht="12.75">
      <c r="A144" s="63"/>
      <c r="B144" s="9">
        <v>4</v>
      </c>
      <c r="C144" s="9" t="s">
        <v>15</v>
      </c>
      <c r="D144" s="80">
        <f>+D146+D145</f>
        <v>2700</v>
      </c>
      <c r="E144" s="80">
        <f>+E146+E145</f>
        <v>800</v>
      </c>
      <c r="F144" s="80">
        <f>+F146+F145</f>
        <v>3500</v>
      </c>
      <c r="G144" s="80">
        <f>+G146+G145</f>
        <v>3500</v>
      </c>
      <c r="H144" s="80">
        <f>+H146+H145</f>
        <v>3500</v>
      </c>
    </row>
    <row r="145" spans="1:9" ht="12.75">
      <c r="A145" s="63"/>
      <c r="B145" s="8">
        <v>41</v>
      </c>
      <c r="C145" s="8" t="s">
        <v>15</v>
      </c>
      <c r="D145" s="121">
        <v>0</v>
      </c>
      <c r="E145" s="121">
        <f>+F145-D145</f>
        <v>0</v>
      </c>
      <c r="F145" s="121">
        <v>0</v>
      </c>
      <c r="G145" s="121">
        <v>0</v>
      </c>
      <c r="H145" s="121">
        <v>0</v>
      </c>
      <c r="I145" s="8"/>
    </row>
    <row r="146" spans="1:9" ht="12.75">
      <c r="A146" s="63"/>
      <c r="B146" s="8">
        <v>42</v>
      </c>
      <c r="C146" s="8" t="s">
        <v>16</v>
      </c>
      <c r="D146" s="121">
        <v>2700</v>
      </c>
      <c r="E146" s="121">
        <f>+F146-D146</f>
        <v>800</v>
      </c>
      <c r="F146" s="121">
        <v>3500</v>
      </c>
      <c r="G146" s="121">
        <v>3500</v>
      </c>
      <c r="H146" s="121">
        <v>3500</v>
      </c>
      <c r="I146" s="8"/>
    </row>
    <row r="147" spans="1:9" ht="12.75">
      <c r="A147" s="133" t="s">
        <v>135</v>
      </c>
      <c r="B147" s="134" t="s">
        <v>136</v>
      </c>
      <c r="C147" s="134"/>
      <c r="D147" s="135"/>
      <c r="E147" s="135"/>
      <c r="F147" s="135"/>
      <c r="G147" s="135"/>
      <c r="H147" s="135"/>
      <c r="I147" s="8"/>
    </row>
    <row r="148" spans="1:9" ht="12.75">
      <c r="A148" s="63">
        <v>11001</v>
      </c>
      <c r="B148" t="s">
        <v>137</v>
      </c>
      <c r="D148" s="148"/>
      <c r="F148" s="148"/>
      <c r="G148" s="148"/>
      <c r="H148" s="148"/>
      <c r="I148" s="8"/>
    </row>
    <row r="149" spans="1:9" ht="12.75">
      <c r="A149" s="63"/>
      <c r="B149" s="9">
        <v>4</v>
      </c>
      <c r="C149" s="9" t="s">
        <v>15</v>
      </c>
      <c r="D149" s="80">
        <f>+D150</f>
        <v>530</v>
      </c>
      <c r="E149" s="80">
        <f>+E150</f>
        <v>0</v>
      </c>
      <c r="F149" s="80">
        <f>+F150</f>
        <v>530</v>
      </c>
      <c r="G149" s="80">
        <f>+G150</f>
        <v>0</v>
      </c>
      <c r="H149" s="80">
        <f>+H150</f>
        <v>0</v>
      </c>
      <c r="I149" s="8"/>
    </row>
    <row r="150" spans="1:9" ht="12.75">
      <c r="A150" s="63"/>
      <c r="B150" s="8">
        <v>42</v>
      </c>
      <c r="C150" s="8" t="s">
        <v>16</v>
      </c>
      <c r="D150" s="121">
        <v>530</v>
      </c>
      <c r="E150" s="121">
        <f>+F150-D150</f>
        <v>0</v>
      </c>
      <c r="F150" s="121">
        <v>530</v>
      </c>
      <c r="G150" s="121">
        <v>0</v>
      </c>
      <c r="H150" s="121">
        <v>0</v>
      </c>
      <c r="I150" s="8"/>
    </row>
    <row r="151" spans="1:9" ht="12.75">
      <c r="A151" s="133" t="s">
        <v>138</v>
      </c>
      <c r="B151" s="134" t="s">
        <v>139</v>
      </c>
      <c r="C151" s="134"/>
      <c r="D151" s="135"/>
      <c r="E151" s="135"/>
      <c r="F151" s="135"/>
      <c r="G151" s="135"/>
      <c r="H151" s="135"/>
      <c r="I151" s="8"/>
    </row>
    <row r="152" spans="1:9" ht="12.75">
      <c r="A152" s="63">
        <v>11001</v>
      </c>
      <c r="B152" t="s">
        <v>137</v>
      </c>
      <c r="D152" s="148"/>
      <c r="F152" s="148"/>
      <c r="G152" s="148"/>
      <c r="H152" s="148"/>
      <c r="I152" s="8"/>
    </row>
    <row r="153" spans="1:9" ht="12.75">
      <c r="A153" s="63"/>
      <c r="B153" s="9">
        <v>3</v>
      </c>
      <c r="C153" s="9" t="s">
        <v>8</v>
      </c>
      <c r="D153" s="80">
        <f>+D154</f>
        <v>7041.58</v>
      </c>
      <c r="E153" s="80">
        <f>+E154</f>
        <v>-7041.58</v>
      </c>
      <c r="F153" s="80">
        <f>+F154</f>
        <v>0</v>
      </c>
      <c r="G153" s="80">
        <f>+G154</f>
        <v>0</v>
      </c>
      <c r="H153" s="80">
        <f>+H154</f>
        <v>0</v>
      </c>
      <c r="I153" s="8"/>
    </row>
    <row r="154" spans="1:9" ht="12.75">
      <c r="A154" s="63"/>
      <c r="B154" s="8">
        <v>32</v>
      </c>
      <c r="C154" s="8" t="s">
        <v>10</v>
      </c>
      <c r="D154" s="121">
        <v>7041.58</v>
      </c>
      <c r="E154" s="121">
        <f>+F154-D154</f>
        <v>-7041.58</v>
      </c>
      <c r="F154" s="122">
        <v>0</v>
      </c>
      <c r="G154" s="121">
        <v>0</v>
      </c>
      <c r="H154" s="121">
        <v>0</v>
      </c>
      <c r="I154" s="8"/>
    </row>
    <row r="155" spans="1:9" ht="12.75">
      <c r="A155" s="63"/>
      <c r="B155" s="9">
        <v>4</v>
      </c>
      <c r="C155" s="9" t="s">
        <v>15</v>
      </c>
      <c r="D155" s="80">
        <f>+D156</f>
        <v>11828.19</v>
      </c>
      <c r="E155" s="80">
        <f>+E156</f>
        <v>-11828.19</v>
      </c>
      <c r="F155" s="80">
        <f>+F156</f>
        <v>0</v>
      </c>
      <c r="G155" s="80">
        <f>+G156</f>
        <v>0</v>
      </c>
      <c r="H155" s="80">
        <f>+H156</f>
        <v>0</v>
      </c>
      <c r="I155" s="8"/>
    </row>
    <row r="156" spans="1:9" ht="12.75">
      <c r="A156" s="63"/>
      <c r="B156" s="8">
        <v>42</v>
      </c>
      <c r="C156" s="8" t="s">
        <v>16</v>
      </c>
      <c r="D156" s="121">
        <v>11828.19</v>
      </c>
      <c r="E156" s="121">
        <f>+F156-D156</f>
        <v>-11828.19</v>
      </c>
      <c r="F156" s="121">
        <v>0</v>
      </c>
      <c r="G156" s="121">
        <v>0</v>
      </c>
      <c r="H156" s="121">
        <v>0</v>
      </c>
      <c r="I156" s="8"/>
    </row>
    <row r="157" spans="1:8" ht="12.75">
      <c r="A157" s="114">
        <v>9212</v>
      </c>
      <c r="B157" s="112" t="s">
        <v>160</v>
      </c>
      <c r="C157" s="112"/>
      <c r="D157" s="152"/>
      <c r="E157" s="113"/>
      <c r="F157" s="152"/>
      <c r="G157" s="152"/>
      <c r="H157" s="152"/>
    </row>
    <row r="158" spans="1:8" ht="12.75">
      <c r="A158" s="133" t="s">
        <v>161</v>
      </c>
      <c r="B158" s="134" t="s">
        <v>162</v>
      </c>
      <c r="C158" s="134"/>
      <c r="D158" s="135"/>
      <c r="E158" s="135"/>
      <c r="F158" s="135"/>
      <c r="G158" s="135"/>
      <c r="H158" s="135"/>
    </row>
    <row r="159" spans="1:8" ht="12.75">
      <c r="A159" s="63">
        <v>11001</v>
      </c>
      <c r="B159" s="8" t="s">
        <v>40</v>
      </c>
      <c r="D159" s="148"/>
      <c r="F159" s="148"/>
      <c r="G159" s="148"/>
      <c r="H159" s="148"/>
    </row>
    <row r="160" spans="1:9" ht="12.75">
      <c r="A160" s="63"/>
      <c r="B160" s="9">
        <v>3</v>
      </c>
      <c r="C160" s="9" t="s">
        <v>8</v>
      </c>
      <c r="D160" s="80">
        <f>+D161+D162</f>
        <v>34749.990000000005</v>
      </c>
      <c r="E160" s="80">
        <f>+E161+E162</f>
        <v>1090.0099999999948</v>
      </c>
      <c r="F160" s="80">
        <f>+F161+F162</f>
        <v>35840</v>
      </c>
      <c r="G160" s="80">
        <f>+G161+G162</f>
        <v>0</v>
      </c>
      <c r="H160" s="80">
        <f>+H161+H162</f>
        <v>0</v>
      </c>
      <c r="I160" s="8"/>
    </row>
    <row r="161" spans="1:8" ht="12.75">
      <c r="A161" s="63"/>
      <c r="B161" s="8">
        <v>31</v>
      </c>
      <c r="C161" s="8" t="s">
        <v>9</v>
      </c>
      <c r="D161" s="121">
        <f>22069.99+11180</f>
        <v>33249.990000000005</v>
      </c>
      <c r="E161" s="121">
        <f>+F161-D161</f>
        <v>480.00999999999476</v>
      </c>
      <c r="F161" s="121">
        <f>12878+846+2129.1+14522+954+2400.9</f>
        <v>33730</v>
      </c>
      <c r="G161" s="121">
        <v>0</v>
      </c>
      <c r="H161" s="121">
        <v>0</v>
      </c>
    </row>
    <row r="162" spans="1:11" s="9" customFormat="1" ht="12.75">
      <c r="A162" s="78"/>
      <c r="B162" s="8">
        <v>32</v>
      </c>
      <c r="C162" s="8" t="s">
        <v>10</v>
      </c>
      <c r="D162" s="121">
        <v>1500</v>
      </c>
      <c r="E162" s="121">
        <f>+F162-D162</f>
        <v>610</v>
      </c>
      <c r="F162" s="121">
        <f>286.7+705+323.3+795</f>
        <v>2110</v>
      </c>
      <c r="G162" s="121">
        <v>0</v>
      </c>
      <c r="H162" s="121">
        <v>0</v>
      </c>
      <c r="K162" s="87"/>
    </row>
    <row r="163" spans="1:8" ht="12.75">
      <c r="A163" s="123"/>
      <c r="B163" s="124"/>
      <c r="C163" s="124" t="s">
        <v>79</v>
      </c>
      <c r="D163" s="153">
        <f>+D17+D22+D27+D31+D38+D44+D47+D57+D63+D66+D70+D73+D79+D82+D85+D89+D92+D97+D102+D115+D120+D123+D132+D135+D138+D141+D144+D160+D127+D106+D110+D149+D153+D155+D77</f>
        <v>1766038.5699999998</v>
      </c>
      <c r="E163" s="153">
        <f>+E17+E22+E27+E31+E38+E44+E47+E57+E63+E66+E70+E73+E79+E82+E85+E89+E92+E97+E102+E115+E120+E123+E132+E135+E138+E141+E144+E160+E127+E106+E110+E149+E153+E155+E77</f>
        <v>249878.87000000002</v>
      </c>
      <c r="F163" s="153">
        <f>+F17+F22+F27+F31+F38+F44+F47+F57+F63+F66+F70+F73+F79+F82+F85+F89+F92+F97+F102+F115+F120+F123+F132+F135+F138+F141+F144+F160+F127+F106+F110+F149+F153+F155+F77</f>
        <v>2015917.44</v>
      </c>
      <c r="G163" s="153">
        <f>+G17+G22+G27+G31+G38+G44+G47+G57+G63+G66+G70+G73+G79+G82+G85+G89+G92+G97+G102+G115+G120+G123+G132+G135+G138+G141+G144+G160+G127+G106+G110+G149+G153+G155+G77</f>
        <v>1889340.3</v>
      </c>
      <c r="H163" s="153">
        <f>+H17+H22+H27+H31+H38+H44+H47+H57+H63+H66+H70+H73+H79+H82+H85+H89+H92+H97+H102+H115+H120+H123+H132+H135+H138+H141+H144+H160+H127+H106+H110+H149+H153+H155+H77</f>
        <v>1889340.3</v>
      </c>
    </row>
    <row r="164" ht="12.75">
      <c r="F164" s="90"/>
    </row>
    <row r="166" ht="12.75">
      <c r="G166" s="12" t="s">
        <v>74</v>
      </c>
    </row>
    <row r="167" spans="3:8" ht="12.75">
      <c r="C167" s="154"/>
      <c r="D167" s="155">
        <f>+D168+D174</f>
        <v>1766038.57</v>
      </c>
      <c r="E167" s="155">
        <f>+E168+E174</f>
        <v>249878.87</v>
      </c>
      <c r="F167" s="155">
        <f>+F168+F174</f>
        <v>2015917.44</v>
      </c>
      <c r="G167" s="155">
        <f>+G168+G174</f>
        <v>1889340.3</v>
      </c>
      <c r="H167" s="155">
        <f>+H168+H174</f>
        <v>1889340.3</v>
      </c>
    </row>
    <row r="168" spans="3:8" ht="12.75">
      <c r="C168" s="140">
        <v>3</v>
      </c>
      <c r="D168" s="141">
        <f>SUM(D169:D173)</f>
        <v>1731472.3800000001</v>
      </c>
      <c r="E168" s="141">
        <f>SUM(E169:E173)</f>
        <v>187397.92</v>
      </c>
      <c r="F168" s="141">
        <f>SUM(F169:F173)</f>
        <v>1918870.3</v>
      </c>
      <c r="G168" s="141">
        <f>SUM(G169:G173)</f>
        <v>1873230.3</v>
      </c>
      <c r="H168" s="141">
        <f>SUM(H169:H173)</f>
        <v>1873230.3</v>
      </c>
    </row>
    <row r="169" spans="3:8" ht="12.75">
      <c r="C169">
        <v>31</v>
      </c>
      <c r="D169" s="142">
        <f>+D32+D58+D64+D67+D98+D161</f>
        <v>1350849.99</v>
      </c>
      <c r="E169" s="142">
        <f>+E32+E58+E64+E67+E98+E161</f>
        <v>176105.01</v>
      </c>
      <c r="F169" s="142">
        <f>+F32+F58+F64+F67+F98+F161</f>
        <v>1526955</v>
      </c>
      <c r="G169" s="142">
        <f>+G32+G58+G64+G67+G98+G161</f>
        <v>1488425</v>
      </c>
      <c r="H169" s="142">
        <f>+H32+H58+H64+H67+H98+H161</f>
        <v>1488425</v>
      </c>
    </row>
    <row r="170" spans="3:8" ht="12.75">
      <c r="C170">
        <v>32</v>
      </c>
      <c r="D170" s="142">
        <f>+D18+D23+D28+D33+D39+D45+D48+D51+D54+D59+D71+D83+D86+D90+D93+D99+D103+D107+D116+D154+D162+D78</f>
        <v>289325.67000000004</v>
      </c>
      <c r="E170" s="142">
        <f>+E18+E23+E28+E33+E39+E45+E48+E51+E54+E59+E71+E83+E86+E90+E93+E99+E103+E107+E116+E154+E162+E78</f>
        <v>-18366.370000000003</v>
      </c>
      <c r="F170" s="142">
        <f>+F18+F23+F28+F33+F39+F45+F48+F51+F54+F59+F71+F83+F86+F90+F93+F99+F103+F107+F116+F154+F162+F78</f>
        <v>270959.30000000005</v>
      </c>
      <c r="G170" s="142">
        <f>+G18+G23+G28+G33+G39+G45+G48+G51+G54+G59+G71+G83+G86+G90+G93+G99+G103+G107+G116+G154+G162+G78</f>
        <v>263849.30000000005</v>
      </c>
      <c r="H170" s="142">
        <f>+H18+H23+H28+H33+H39+H45+H48+H51+H54+H59+H71+H83+H86+H90+H93+H99+H103+H107+H116+H154+H162+H78</f>
        <v>263849.30000000005</v>
      </c>
    </row>
    <row r="171" spans="3:8" ht="12.75">
      <c r="C171">
        <v>34</v>
      </c>
      <c r="D171" s="142">
        <f>+D34+D19</f>
        <v>1000</v>
      </c>
      <c r="E171" s="142">
        <f>+E34+E19</f>
        <v>0</v>
      </c>
      <c r="F171" s="142">
        <f>+F34+F19</f>
        <v>1000</v>
      </c>
      <c r="G171" s="142">
        <f>+G34+G19</f>
        <v>1000</v>
      </c>
      <c r="H171" s="142">
        <f>+H34+H19</f>
        <v>1000</v>
      </c>
    </row>
    <row r="172" spans="3:8" ht="12.75">
      <c r="C172">
        <v>37</v>
      </c>
      <c r="D172" s="142">
        <f>+D72+D24+D40</f>
        <v>89485</v>
      </c>
      <c r="E172" s="142">
        <f>+E72+E24+E40</f>
        <v>30471</v>
      </c>
      <c r="F172" s="142">
        <f>+F72+F24+F40</f>
        <v>119956</v>
      </c>
      <c r="G172" s="142">
        <f>+G72+G24+G40</f>
        <v>119956</v>
      </c>
      <c r="H172" s="142">
        <f>+H72+H24+H40</f>
        <v>119956</v>
      </c>
    </row>
    <row r="173" spans="3:8" ht="12.75">
      <c r="C173">
        <v>38</v>
      </c>
      <c r="D173" s="142">
        <f>+D111</f>
        <v>811.72</v>
      </c>
      <c r="E173" s="142">
        <f>+E111</f>
        <v>-811.72</v>
      </c>
      <c r="F173" s="142">
        <f>+F111</f>
        <v>0</v>
      </c>
      <c r="G173" s="142">
        <f>+G111</f>
        <v>0</v>
      </c>
      <c r="H173" s="142">
        <f>+H111</f>
        <v>0</v>
      </c>
    </row>
    <row r="174" spans="3:8" ht="12.75">
      <c r="C174" s="140">
        <v>4</v>
      </c>
      <c r="D174" s="141">
        <f>SUM(D175:D177)</f>
        <v>34566.19</v>
      </c>
      <c r="E174" s="141">
        <f>SUM(E175:E177)</f>
        <v>62480.95</v>
      </c>
      <c r="F174" s="141">
        <f>SUM(F175:F177)</f>
        <v>97047.14</v>
      </c>
      <c r="G174" s="141">
        <f>SUM(G175:G177)</f>
        <v>16110</v>
      </c>
      <c r="H174" s="141">
        <f>SUM(H175:H177)</f>
        <v>16110</v>
      </c>
    </row>
    <row r="175" spans="3:8" ht="12.75">
      <c r="C175">
        <v>41</v>
      </c>
      <c r="D175" s="142">
        <f>+D145+D124+D121</f>
        <v>1500</v>
      </c>
      <c r="E175" s="142">
        <f>+E145+E124+E121</f>
        <v>-1500</v>
      </c>
      <c r="F175" s="142">
        <f>+F145+F124+F121</f>
        <v>0</v>
      </c>
      <c r="G175" s="142">
        <f>+G145+G124+G121</f>
        <v>0</v>
      </c>
      <c r="H175" s="142">
        <f>+H145+H124+H121</f>
        <v>0</v>
      </c>
    </row>
    <row r="176" spans="3:8" ht="12.75">
      <c r="C176">
        <v>42</v>
      </c>
      <c r="D176" s="142">
        <f>+D74+D80+D128+D133+D136+D139+D142+D146+D150+D156+D60</f>
        <v>33066.19</v>
      </c>
      <c r="E176" s="142">
        <f>+E74+E80+E128+E133+E136+E139+E142+E146+E150+E156+E60</f>
        <v>5605.949999999999</v>
      </c>
      <c r="F176" s="142">
        <f>+F74+F80+F128+F133+F136+F139+F142+F146+F150+F156+F60</f>
        <v>38672.14</v>
      </c>
      <c r="G176" s="142">
        <f>+G74+G80+G128+G133+G136+G139+G142+G146+G150+G156+G60</f>
        <v>16110</v>
      </c>
      <c r="H176" s="142">
        <f>+H74+H80+H128+H133+H136+H139+H142+H146+H150+H156+H60</f>
        <v>16110</v>
      </c>
    </row>
    <row r="177" spans="3:8" ht="12.75">
      <c r="C177">
        <v>45</v>
      </c>
      <c r="D177" s="143">
        <f>+D61</f>
        <v>0</v>
      </c>
      <c r="E177" s="143">
        <f>+E61</f>
        <v>58375</v>
      </c>
      <c r="F177" s="143">
        <f>+F61</f>
        <v>58375</v>
      </c>
      <c r="G177" s="143">
        <f>+G61</f>
        <v>0</v>
      </c>
      <c r="H177" s="143">
        <f>+H61</f>
        <v>0</v>
      </c>
    </row>
    <row r="179" spans="2:8" ht="12.75">
      <c r="B179" s="158"/>
      <c r="C179" s="159" t="s">
        <v>140</v>
      </c>
      <c r="D179" s="160" t="s">
        <v>77</v>
      </c>
      <c r="E179" s="160" t="s">
        <v>62</v>
      </c>
      <c r="F179" s="160" t="s">
        <v>120</v>
      </c>
      <c r="G179" s="160" t="s">
        <v>80</v>
      </c>
      <c r="H179" s="160" t="s">
        <v>122</v>
      </c>
    </row>
    <row r="180" spans="2:8" ht="12.75">
      <c r="B180" s="50"/>
      <c r="C180" s="58"/>
      <c r="D180" s="18"/>
      <c r="E180" s="18"/>
      <c r="F180" s="18"/>
      <c r="G180" s="18"/>
      <c r="H180" s="18"/>
    </row>
    <row r="181" spans="2:8" ht="12.75">
      <c r="B181" s="50">
        <v>11001</v>
      </c>
      <c r="C181" s="50" t="s">
        <v>66</v>
      </c>
      <c r="D181" s="68">
        <f>+D38+D92+D97+D149+D153+D155+D160</f>
        <v>94724.26000000001</v>
      </c>
      <c r="E181" s="68">
        <f>+E38+E92+E97+E149+E153+E155+E160</f>
        <v>13061.239999999993</v>
      </c>
      <c r="F181" s="68">
        <f>+F38+F92+F97+F149+F153+F155+F160</f>
        <v>107785.5</v>
      </c>
      <c r="G181" s="68">
        <f>+G38+G92+G97+G149+G153+G155+G160</f>
        <v>66615.5</v>
      </c>
      <c r="H181" s="68">
        <f>+H38+H92+H97+H149+H153+H155+H160</f>
        <v>66615.5</v>
      </c>
    </row>
    <row r="182" spans="2:8" ht="12.75">
      <c r="B182" s="50">
        <v>32300</v>
      </c>
      <c r="C182" s="52" t="s">
        <v>67</v>
      </c>
      <c r="D182" s="68">
        <f>+D27+D79+D132+D77</f>
        <v>19778</v>
      </c>
      <c r="E182" s="68">
        <f>+E27+E79+E132+E77</f>
        <v>1714.1399999999994</v>
      </c>
      <c r="F182" s="68">
        <f>+F27+F79+F132+F77</f>
        <v>21492.14</v>
      </c>
      <c r="G182" s="68">
        <f>+G27+G79+G132+G77</f>
        <v>15560</v>
      </c>
      <c r="H182" s="68">
        <f>+H27+H79+H132+H77</f>
        <v>15560</v>
      </c>
    </row>
    <row r="183" spans="2:8" ht="12.75">
      <c r="B183" s="50">
        <v>47300</v>
      </c>
      <c r="C183" s="52" t="s">
        <v>68</v>
      </c>
      <c r="D183" s="68">
        <f>+D44+D63+D85+D135</f>
        <v>45300</v>
      </c>
      <c r="E183" s="68">
        <f>+E44+E63+E85+E135</f>
        <v>5455</v>
      </c>
      <c r="F183" s="68">
        <f>+F44+F63+F85+F135</f>
        <v>50755</v>
      </c>
      <c r="G183" s="68">
        <f>+G44+G63+G85+G135</f>
        <v>47755</v>
      </c>
      <c r="H183" s="68">
        <f>+H44+H63+H85+H135</f>
        <v>47755</v>
      </c>
    </row>
    <row r="184" spans="2:8" ht="12.75">
      <c r="B184" s="50">
        <v>48005</v>
      </c>
      <c r="C184" s="52" t="s">
        <v>69</v>
      </c>
      <c r="D184" s="68">
        <f>+D17+D22+D115</f>
        <v>166853.2</v>
      </c>
      <c r="E184" s="68">
        <f>+E17+E22+E115</f>
        <v>-50000</v>
      </c>
      <c r="F184" s="68">
        <f>+F17+F22+F115</f>
        <v>116853.2</v>
      </c>
      <c r="G184" s="68">
        <f>+G17+G22+G115</f>
        <v>116853.2</v>
      </c>
      <c r="H184" s="68">
        <f>+H17+H22+H115</f>
        <v>116853.2</v>
      </c>
    </row>
    <row r="185" spans="2:8" ht="12.75">
      <c r="B185" s="50">
        <v>48006</v>
      </c>
      <c r="C185" s="52" t="s">
        <v>82</v>
      </c>
      <c r="D185" s="68">
        <f>+D120+D127</f>
        <v>1500</v>
      </c>
      <c r="E185" s="68">
        <f>+E120+E127</f>
        <v>-1500</v>
      </c>
      <c r="F185" s="68">
        <f>+F120+F127</f>
        <v>0</v>
      </c>
      <c r="G185" s="68">
        <f>+G120+G127</f>
        <v>0</v>
      </c>
      <c r="H185" s="68">
        <f>+H120+H127</f>
        <v>0</v>
      </c>
    </row>
    <row r="186" spans="2:8" ht="12.75">
      <c r="B186" s="50">
        <v>53060</v>
      </c>
      <c r="C186" s="52" t="s">
        <v>70</v>
      </c>
      <c r="D186" s="68">
        <f>+D102</f>
        <v>200</v>
      </c>
      <c r="E186" s="68">
        <f>+E102</f>
        <v>0</v>
      </c>
      <c r="F186" s="68">
        <f>+F102</f>
        <v>200</v>
      </c>
      <c r="G186" s="68">
        <f>+G102</f>
        <v>200</v>
      </c>
      <c r="H186" s="68">
        <f>+H102</f>
        <v>200</v>
      </c>
    </row>
    <row r="187" spans="2:8" ht="12.75">
      <c r="B187" s="50">
        <v>53082</v>
      </c>
      <c r="C187" s="52" t="s">
        <v>71</v>
      </c>
      <c r="D187" s="68">
        <f>+D31+D66+D70+D73+D106+D141</f>
        <v>1341830</v>
      </c>
      <c r="E187" s="68">
        <f>+E31+E66+E70+E73+E106+E141</f>
        <v>172398</v>
      </c>
      <c r="F187" s="68">
        <f>+F31+F66+F70+F73+F106+F141</f>
        <v>1514228</v>
      </c>
      <c r="G187" s="68">
        <f>+G31+G66+G70+G73+G106+G141</f>
        <v>1514228</v>
      </c>
      <c r="H187" s="68">
        <f>+H31+H66+H70+H73+H106+H141</f>
        <v>1514228</v>
      </c>
    </row>
    <row r="188" spans="2:8" ht="12.75">
      <c r="B188" s="156">
        <v>53102</v>
      </c>
      <c r="C188" s="67" t="s">
        <v>132</v>
      </c>
      <c r="D188" s="68">
        <f>+D110</f>
        <v>811.72</v>
      </c>
      <c r="E188" s="68">
        <f>+E110</f>
        <v>-811.72</v>
      </c>
      <c r="F188" s="68">
        <f>+F110</f>
        <v>0</v>
      </c>
      <c r="G188" s="68">
        <f>+G110</f>
        <v>0</v>
      </c>
      <c r="H188" s="68">
        <f>+H110</f>
        <v>0</v>
      </c>
    </row>
    <row r="189" spans="2:8" ht="12.75">
      <c r="B189" s="50">
        <v>55502</v>
      </c>
      <c r="C189" s="52" t="s">
        <v>73</v>
      </c>
      <c r="D189" s="68">
        <f>+D47+D57+D89</f>
        <v>83241.39</v>
      </c>
      <c r="E189" s="68">
        <f>+E47+E57+E89</f>
        <v>109862.21</v>
      </c>
      <c r="F189" s="68">
        <f>+F47+F57+F89</f>
        <v>193103.6</v>
      </c>
      <c r="G189" s="68">
        <f>+G47+G57+G89</f>
        <v>118628.6</v>
      </c>
      <c r="H189" s="68">
        <f>+H47+H57+H89</f>
        <v>118628.6</v>
      </c>
    </row>
    <row r="190" spans="2:8" ht="12.75">
      <c r="B190" s="50">
        <v>62300</v>
      </c>
      <c r="C190" s="52" t="s">
        <v>72</v>
      </c>
      <c r="D190" s="68">
        <f>+D144+D123+D82</f>
        <v>11800</v>
      </c>
      <c r="E190" s="68">
        <f>+E144+E123+E82</f>
        <v>-300</v>
      </c>
      <c r="F190" s="68">
        <f>+F144+F123+F82</f>
        <v>11500</v>
      </c>
      <c r="G190" s="68">
        <f>+G144+G123+G82</f>
        <v>9500</v>
      </c>
      <c r="H190" s="68">
        <f>+H144+H123+H82</f>
        <v>9500</v>
      </c>
    </row>
    <row r="191" spans="2:8" ht="12.75">
      <c r="B191" s="161"/>
      <c r="C191" s="159" t="s">
        <v>43</v>
      </c>
      <c r="D191" s="162">
        <f>SUM(D181:D190)</f>
        <v>1766038.5699999998</v>
      </c>
      <c r="E191" s="162">
        <f>SUM(E181:E190)</f>
        <v>249878.87</v>
      </c>
      <c r="F191" s="162">
        <f>SUM(F181:F190)</f>
        <v>2015917.4400000002</v>
      </c>
      <c r="G191" s="162">
        <f>SUM(G181:G190)</f>
        <v>1889340.3</v>
      </c>
      <c r="H191" s="162">
        <f>SUM(H181:H190)</f>
        <v>1889340.3</v>
      </c>
    </row>
    <row r="193" spans="4:8" ht="12.75">
      <c r="D193" s="12">
        <f>+D163-D191</f>
        <v>0</v>
      </c>
      <c r="E193" s="12">
        <f>+E163-E191</f>
        <v>0</v>
      </c>
      <c r="F193" s="12">
        <f>+F163-F191</f>
        <v>0</v>
      </c>
      <c r="G193" s="12">
        <f>+G163-G191</f>
        <v>0</v>
      </c>
      <c r="H193" s="12">
        <f>+H163-H191</f>
        <v>0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Marinella</dc:creator>
  <cp:keywords/>
  <dc:description/>
  <cp:lastModifiedBy>Kristina Vitasović Kliba</cp:lastModifiedBy>
  <cp:lastPrinted>2023-10-23T05:51:00Z</cp:lastPrinted>
  <dcterms:created xsi:type="dcterms:W3CDTF">2011-12-29T07:10:53Z</dcterms:created>
  <dcterms:modified xsi:type="dcterms:W3CDTF">2023-10-23T05:55:19Z</dcterms:modified>
  <cp:category/>
  <cp:version/>
  <cp:contentType/>
  <cp:contentStatus/>
</cp:coreProperties>
</file>